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bibus\Desktop\CAPs\"/>
    </mc:Choice>
  </mc:AlternateContent>
  <xr:revisionPtr revIDLastSave="0" documentId="13_ncr:1_{718F7B03-8748-4E23-B2F0-EFDF7536B881}" xr6:coauthVersionLast="45" xr6:coauthVersionMax="45" xr10:uidLastSave="{00000000-0000-0000-0000-000000000000}"/>
  <bookViews>
    <workbookView xWindow="-110" yWindow="-110" windowWidth="19420" windowHeight="10420" tabRatio="706" xr2:uid="{00000000-000D-0000-FFFF-FFFF00000000}"/>
  </bookViews>
  <sheets>
    <sheet name="Compliance" sheetId="16" r:id="rId1"/>
    <sheet name="Data" sheetId="2" r:id="rId2"/>
    <sheet name="Additional Costs" sheetId="13" r:id="rId3"/>
    <sheet name="Billing Allocations" sheetId="5" r:id="rId4"/>
    <sheet name="Summary" sheetId="17" r:id="rId5"/>
    <sheet name="Signatures" sheetId="14" r:id="rId6"/>
  </sheets>
  <definedNames>
    <definedName name="_xlnm.Print_Area" localSheetId="4">Summary!$A$1:$G$24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9" i="17" l="1"/>
  <c r="E46" i="17"/>
  <c r="E43" i="17"/>
  <c r="E40" i="17"/>
  <c r="E37" i="17"/>
  <c r="E34" i="17"/>
  <c r="E31" i="17"/>
  <c r="G21" i="17"/>
  <c r="G14" i="17"/>
  <c r="G13" i="17"/>
  <c r="G12" i="17"/>
  <c r="G11" i="17"/>
  <c r="G10" i="17"/>
  <c r="G9" i="17"/>
  <c r="G8" i="17"/>
  <c r="G7" i="17"/>
  <c r="F14" i="17"/>
  <c r="F13" i="17"/>
  <c r="F12" i="17"/>
  <c r="F11" i="17"/>
  <c r="F10" i="17"/>
  <c r="F9" i="17"/>
  <c r="F8" i="17"/>
  <c r="F7" i="17"/>
  <c r="C13" i="17"/>
  <c r="C12" i="17"/>
  <c r="C11" i="17"/>
  <c r="C10" i="17"/>
  <c r="C9" i="17"/>
  <c r="C8" i="17"/>
  <c r="C14" i="17"/>
  <c r="C7" i="17"/>
  <c r="B14" i="17"/>
  <c r="B13" i="17"/>
  <c r="B12" i="17"/>
  <c r="B11" i="17"/>
  <c r="B10" i="17"/>
  <c r="B9" i="17"/>
  <c r="B8" i="17"/>
  <c r="B7" i="17"/>
  <c r="I9" i="5"/>
  <c r="H9" i="5"/>
  <c r="G9" i="5"/>
  <c r="G8" i="5" s="1"/>
  <c r="F9" i="5"/>
  <c r="F8" i="5" s="1"/>
  <c r="E9" i="5"/>
  <c r="D9" i="5"/>
  <c r="C9" i="5"/>
  <c r="E8" i="5"/>
  <c r="I8" i="5"/>
  <c r="D8" i="5"/>
  <c r="B9" i="5"/>
  <c r="B8" i="5"/>
  <c r="H8" i="5"/>
  <c r="C8" i="5"/>
  <c r="I23" i="5"/>
  <c r="H23" i="5"/>
  <c r="G23" i="5"/>
  <c r="F23" i="5"/>
  <c r="E23" i="5"/>
  <c r="D23" i="5"/>
  <c r="C23" i="5"/>
  <c r="J23" i="5"/>
  <c r="B23" i="5"/>
  <c r="J24" i="5"/>
  <c r="I24" i="5"/>
  <c r="H24" i="5"/>
  <c r="G24" i="5"/>
  <c r="F24" i="5"/>
  <c r="E24" i="5"/>
  <c r="D24" i="5"/>
  <c r="C24" i="5"/>
  <c r="B24" i="5"/>
  <c r="I18" i="5"/>
  <c r="I17" i="5" s="1"/>
  <c r="H18" i="5"/>
  <c r="H17" i="5" s="1"/>
  <c r="G18" i="5"/>
  <c r="G17" i="5" s="1"/>
  <c r="F18" i="5"/>
  <c r="F17" i="5" s="1"/>
  <c r="E18" i="5"/>
  <c r="E17" i="5" s="1"/>
  <c r="D18" i="5"/>
  <c r="D17" i="5" s="1"/>
  <c r="C18" i="5"/>
  <c r="B18" i="5"/>
  <c r="B17" i="5" s="1"/>
  <c r="I15" i="5"/>
  <c r="I14" i="5" s="1"/>
  <c r="H15" i="5"/>
  <c r="H14" i="5" s="1"/>
  <c r="G15" i="5"/>
  <c r="G14" i="5" s="1"/>
  <c r="F15" i="5"/>
  <c r="F14" i="5" s="1"/>
  <c r="E15" i="5"/>
  <c r="E14" i="5" s="1"/>
  <c r="D15" i="5"/>
  <c r="D14" i="5" s="1"/>
  <c r="C15" i="5"/>
  <c r="C14" i="5" s="1"/>
  <c r="B15" i="5"/>
  <c r="B14" i="5" s="1"/>
  <c r="I21" i="5"/>
  <c r="I20" i="5" s="1"/>
  <c r="H21" i="5"/>
  <c r="H20" i="5" s="1"/>
  <c r="G21" i="5"/>
  <c r="G20" i="5" s="1"/>
  <c r="F21" i="5"/>
  <c r="F20" i="5" s="1"/>
  <c r="E21" i="5"/>
  <c r="E20" i="5" s="1"/>
  <c r="D21" i="5"/>
  <c r="D20" i="5" s="1"/>
  <c r="C21" i="5"/>
  <c r="C20" i="5" s="1"/>
  <c r="B21" i="5"/>
  <c r="B20" i="5" s="1"/>
  <c r="C27" i="2"/>
  <c r="J12" i="13"/>
  <c r="I12" i="13"/>
  <c r="H12" i="13"/>
  <c r="G12" i="13"/>
  <c r="F12" i="13"/>
  <c r="E12" i="13"/>
  <c r="D12" i="13"/>
  <c r="K12" i="13"/>
  <c r="C12" i="13"/>
  <c r="J9" i="13"/>
  <c r="I9" i="13"/>
  <c r="H9" i="13"/>
  <c r="G9" i="13"/>
  <c r="F9" i="13"/>
  <c r="E9" i="13"/>
  <c r="D9" i="13"/>
  <c r="C9" i="13"/>
  <c r="K9" i="13" s="1"/>
  <c r="I1" i="5"/>
  <c r="H1" i="5"/>
  <c r="G1" i="5"/>
  <c r="F1" i="5"/>
  <c r="E1" i="5"/>
  <c r="D1" i="5"/>
  <c r="C1" i="5"/>
  <c r="B1" i="5"/>
  <c r="B7" i="13"/>
  <c r="B6" i="13"/>
  <c r="J18" i="5" l="1"/>
  <c r="C17" i="5"/>
  <c r="J17" i="5" s="1"/>
  <c r="B84" i="2"/>
  <c r="B83" i="2"/>
  <c r="B82" i="2"/>
  <c r="E28" i="17" l="1"/>
  <c r="E25" i="17"/>
  <c r="A1" i="14"/>
  <c r="A14" i="17"/>
  <c r="A13" i="17"/>
  <c r="A12" i="17"/>
  <c r="A11" i="17"/>
  <c r="A10" i="17"/>
  <c r="A9" i="17"/>
  <c r="A8" i="17"/>
  <c r="A7" i="17"/>
  <c r="J1" i="13" l="1"/>
  <c r="I1" i="13"/>
  <c r="H1" i="13"/>
  <c r="G1" i="13"/>
  <c r="F1" i="13"/>
  <c r="E1" i="13"/>
  <c r="D1" i="13"/>
  <c r="C1" i="13"/>
  <c r="K78" i="2" l="1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J9" i="5" l="1"/>
  <c r="I12" i="5"/>
  <c r="I11" i="5" s="1"/>
  <c r="H12" i="5"/>
  <c r="H11" i="5" s="1"/>
  <c r="G12" i="5"/>
  <c r="G11" i="5" s="1"/>
  <c r="F12" i="5"/>
  <c r="F11" i="5" s="1"/>
  <c r="E12" i="5"/>
  <c r="E11" i="5" s="1"/>
  <c r="D12" i="5"/>
  <c r="D11" i="5" s="1"/>
  <c r="C12" i="5"/>
  <c r="C11" i="5" s="1"/>
  <c r="B12" i="5"/>
  <c r="B11" i="5" s="1"/>
  <c r="I28" i="5"/>
  <c r="H28" i="5"/>
  <c r="G28" i="5"/>
  <c r="F28" i="5"/>
  <c r="E28" i="5"/>
  <c r="D28" i="5"/>
  <c r="C28" i="5"/>
  <c r="B28" i="5"/>
  <c r="K10" i="2"/>
  <c r="H10" i="13"/>
  <c r="G27" i="5" s="1"/>
  <c r="F10" i="13" l="1"/>
  <c r="E27" i="5" s="1"/>
  <c r="I10" i="13"/>
  <c r="H27" i="5" s="1"/>
  <c r="J10" i="13"/>
  <c r="I27" i="5" s="1"/>
  <c r="E10" i="13"/>
  <c r="D27" i="5" s="1"/>
  <c r="C10" i="13"/>
  <c r="B27" i="5" s="1"/>
  <c r="G10" i="13"/>
  <c r="F27" i="5" s="1"/>
  <c r="J28" i="5"/>
  <c r="J8" i="5"/>
  <c r="J14" i="5"/>
  <c r="D10" i="13"/>
  <c r="C27" i="5" s="1"/>
  <c r="J15" i="5"/>
  <c r="J11" i="5"/>
  <c r="J12" i="5"/>
  <c r="J27" i="5" l="1"/>
  <c r="J20" i="5"/>
  <c r="J21" i="5"/>
  <c r="H82" i="2" l="1"/>
  <c r="E82" i="2"/>
  <c r="D82" i="2"/>
  <c r="C82" i="2"/>
  <c r="J26" i="2"/>
  <c r="I26" i="2"/>
  <c r="H26" i="2"/>
  <c r="G26" i="2"/>
  <c r="F26" i="2"/>
  <c r="E26" i="2"/>
  <c r="D26" i="2"/>
  <c r="C26" i="2"/>
  <c r="K10" i="13"/>
  <c r="K14" i="2"/>
  <c r="K11" i="2"/>
  <c r="D27" i="2" s="1"/>
  <c r="D83" i="2" s="1"/>
  <c r="D84" i="2" l="1"/>
  <c r="C3" i="5" s="1"/>
  <c r="K82" i="2"/>
  <c r="I27" i="2"/>
  <c r="I83" i="2" s="1"/>
  <c r="E27" i="2"/>
  <c r="E83" i="2" s="1"/>
  <c r="H27" i="2"/>
  <c r="H83" i="2" s="1"/>
  <c r="G27" i="2"/>
  <c r="G83" i="2" s="1"/>
  <c r="C83" i="2"/>
  <c r="J27" i="2"/>
  <c r="J83" i="2" s="1"/>
  <c r="F27" i="2"/>
  <c r="F83" i="2" s="1"/>
  <c r="K26" i="2"/>
  <c r="K12" i="2"/>
  <c r="K13" i="2"/>
  <c r="C4" i="5" l="1"/>
  <c r="C5" i="5"/>
  <c r="F84" i="2"/>
  <c r="E3" i="5" s="1"/>
  <c r="J84" i="2"/>
  <c r="I3" i="5" s="1"/>
  <c r="H84" i="2"/>
  <c r="G3" i="5" s="1"/>
  <c r="G4" i="5" s="1"/>
  <c r="K83" i="2"/>
  <c r="I84" i="2"/>
  <c r="H3" i="5" s="1"/>
  <c r="H4" i="5" s="1"/>
  <c r="C84" i="2"/>
  <c r="B3" i="5" s="1"/>
  <c r="G84" i="2"/>
  <c r="F3" i="5" s="1"/>
  <c r="E84" i="2"/>
  <c r="D3" i="5" s="1"/>
  <c r="D4" i="5" s="1"/>
  <c r="I31" i="5"/>
  <c r="J13" i="13"/>
  <c r="I30" i="5" s="1"/>
  <c r="G31" i="5"/>
  <c r="H13" i="13"/>
  <c r="G30" i="5" s="1"/>
  <c r="B31" i="5"/>
  <c r="C13" i="13"/>
  <c r="D31" i="5"/>
  <c r="E13" i="13"/>
  <c r="D30" i="5" s="1"/>
  <c r="F31" i="5"/>
  <c r="G13" i="13"/>
  <c r="F30" i="5" s="1"/>
  <c r="H31" i="5"/>
  <c r="I13" i="13"/>
  <c r="H30" i="5" s="1"/>
  <c r="E31" i="5"/>
  <c r="F13" i="13"/>
  <c r="E30" i="5" s="1"/>
  <c r="C31" i="5"/>
  <c r="D13" i="13"/>
  <c r="C30" i="5" s="1"/>
  <c r="K27" i="2"/>
  <c r="D5" i="5" l="1"/>
  <c r="E4" i="5"/>
  <c r="E5" i="5"/>
  <c r="F4" i="5"/>
  <c r="F5" i="5"/>
  <c r="B4" i="5"/>
  <c r="B5" i="5"/>
  <c r="J3" i="5"/>
  <c r="I4" i="5"/>
  <c r="I5" i="5"/>
  <c r="G5" i="5"/>
  <c r="H5" i="5"/>
  <c r="K84" i="2"/>
  <c r="B30" i="5"/>
  <c r="J30" i="5" s="1"/>
  <c r="K13" i="13"/>
  <c r="J31" i="5"/>
  <c r="J5" i="5" l="1"/>
  <c r="J4" i="5"/>
</calcChain>
</file>

<file path=xl/sharedStrings.xml><?xml version="1.0" encoding="utf-8"?>
<sst xmlns="http://schemas.openxmlformats.org/spreadsheetml/2006/main" count="162" uniqueCount="128">
  <si>
    <t>MFIP</t>
  </si>
  <si>
    <t>Totals</t>
  </si>
  <si>
    <t>Square footage of reception area</t>
  </si>
  <si>
    <t>Lease rate per square foot</t>
  </si>
  <si>
    <t>Dislocated worker</t>
  </si>
  <si>
    <t>WIOA adult</t>
  </si>
  <si>
    <t>Diversionary work program</t>
  </si>
  <si>
    <t>Pathways to prosperity</t>
  </si>
  <si>
    <t>FTEs who generate customer traffic</t>
  </si>
  <si>
    <t>Average hourly rate of pay for reception staff</t>
  </si>
  <si>
    <t>Reception staff salary</t>
  </si>
  <si>
    <t>Space Allocation</t>
  </si>
  <si>
    <t>WF1 Data Percentage</t>
  </si>
  <si>
    <t>Room number/description</t>
  </si>
  <si>
    <t>Data by Organization</t>
  </si>
  <si>
    <t>Reception area</t>
  </si>
  <si>
    <t>Square Footage</t>
  </si>
  <si>
    <t>Annual Space Cost Estimate</t>
  </si>
  <si>
    <t>Additional Costs</t>
  </si>
  <si>
    <t>Reception Area Staff Salary</t>
  </si>
  <si>
    <t>Space Costs</t>
  </si>
  <si>
    <t>IT Costs</t>
  </si>
  <si>
    <t>% of Rec. Area Staff Salary</t>
  </si>
  <si>
    <t>Staff hours per week for reception</t>
  </si>
  <si>
    <t>Annual rec. area staff salary from numbers above</t>
  </si>
  <si>
    <t>Reception Area Cost Allocation Percentage</t>
  </si>
  <si>
    <t>FTEs</t>
  </si>
  <si>
    <t>Check</t>
  </si>
  <si>
    <t>Total square footage of CFC</t>
  </si>
  <si>
    <t>Room sq. ft.</t>
  </si>
  <si>
    <t xml:space="preserve">     Room sq. ft. per organization</t>
  </si>
  <si>
    <t>Total</t>
  </si>
  <si>
    <t>WF1 Active Enrollments (date)</t>
  </si>
  <si>
    <t>Partner</t>
  </si>
  <si>
    <t>To complete this spreadsheet fill in the green cells as necessary</t>
  </si>
  <si>
    <t>This document complies with all requirements outlined in the current Minnesota Department of Employment and Economic Development's Current Infrastructure Funding Agreement policy.</t>
  </si>
  <si>
    <t>Link to current IFA policy</t>
  </si>
  <si>
    <t>Total Cost</t>
  </si>
  <si>
    <t>Title II ABE</t>
  </si>
  <si>
    <t>TAA</t>
  </si>
  <si>
    <t xml:space="preserve">      Career Lab, Reception, and Common Space Allocation</t>
  </si>
  <si>
    <t>Total Contribution</t>
  </si>
  <si>
    <t>Cash</t>
  </si>
  <si>
    <t>Third Party</t>
  </si>
  <si>
    <t>Contributions by Non-Colocated Partner</t>
  </si>
  <si>
    <t>Non-Cash</t>
  </si>
  <si>
    <t>Contribution detail- What is it? What methodology was used to determine the contribution amount?</t>
  </si>
  <si>
    <t>Average hourly rate of pay for career lab staff</t>
  </si>
  <si>
    <t>Staff hours per week for career lab</t>
  </si>
  <si>
    <t>Annual CL area staff salary from numbers above</t>
  </si>
  <si>
    <t>Partner 1</t>
  </si>
  <si>
    <t>Partner 2</t>
  </si>
  <si>
    <t>Partner 3</t>
  </si>
  <si>
    <t>Partner 4</t>
  </si>
  <si>
    <t>Partner 5</t>
  </si>
  <si>
    <t>Partner 6</t>
  </si>
  <si>
    <t>Partner 7</t>
  </si>
  <si>
    <t>Partner 8</t>
  </si>
  <si>
    <t>Cybrarian computers in career lab</t>
  </si>
  <si>
    <t>State career lab/rec. area and conf. room phone lines</t>
  </si>
  <si>
    <t>Monthly cost per state phone</t>
  </si>
  <si>
    <t>Monthly career lab copier/printer bill</t>
  </si>
  <si>
    <t>Monthly state internet (WAN) bill</t>
  </si>
  <si>
    <t>Non-State IT Costs</t>
  </si>
  <si>
    <t>Non-State Phone Costs</t>
  </si>
  <si>
    <t>___________CareerForce Center Infrastructure Funding Agreement</t>
  </si>
  <si>
    <t>date - date (max 3 yrs. or end of MOU/master lease)</t>
  </si>
  <si>
    <t>organization</t>
  </si>
  <si>
    <t>one-stop partner program(s) signing for</t>
  </si>
  <si>
    <t>name, title</t>
  </si>
  <si>
    <t>(copy and paste additional signature lines from above as needed)</t>
  </si>
  <si>
    <t>Signature Page</t>
  </si>
  <si>
    <t>MN.IT (state) staff computers</t>
  </si>
  <si>
    <t>MN.IT (state) staff phone lines</t>
  </si>
  <si>
    <t>Office 1</t>
  </si>
  <si>
    <t>Office 2</t>
  </si>
  <si>
    <t>Cube 1</t>
  </si>
  <si>
    <t>Office 3</t>
  </si>
  <si>
    <t>Office 4</t>
  </si>
  <si>
    <t>Office 5</t>
  </si>
  <si>
    <t>Office 6</t>
  </si>
  <si>
    <t>Cube 2</t>
  </si>
  <si>
    <t>Cube 3</t>
  </si>
  <si>
    <t>Cube 4</t>
  </si>
  <si>
    <t>Cube 5</t>
  </si>
  <si>
    <t>Cube 6</t>
  </si>
  <si>
    <t>Cube 7</t>
  </si>
  <si>
    <t>Cube 8</t>
  </si>
  <si>
    <t>Cube 9</t>
  </si>
  <si>
    <t>Cube 10</t>
  </si>
  <si>
    <t>Cube 11</t>
  </si>
  <si>
    <t xml:space="preserve">Storage Closet </t>
  </si>
  <si>
    <t>Storage Cube</t>
  </si>
  <si>
    <t>Career Lab</t>
  </si>
  <si>
    <t>Square footage of career lab</t>
  </si>
  <si>
    <t>workshop room 1</t>
  </si>
  <si>
    <t>workshop room 2</t>
  </si>
  <si>
    <t>Common space</t>
  </si>
  <si>
    <t>Career lab staff salary</t>
  </si>
  <si>
    <t>Sq. ft. by organization</t>
  </si>
  <si>
    <t>Sq. ft.</t>
  </si>
  <si>
    <t>Career Lab Staff Salary</t>
  </si>
  <si>
    <t>% of CL Area Staff Salary</t>
  </si>
  <si>
    <t>% of Total CFC Space</t>
  </si>
  <si>
    <t>Annual State Internet Cost Estimate</t>
  </si>
  <si>
    <t>Annual CL Printer/Copier Cost Estimate</t>
  </si>
  <si>
    <t>% of Career Lab Printer/Copier Cost</t>
  </si>
  <si>
    <t>Career lab cost allocation percentage</t>
  </si>
  <si>
    <t>Negotiated Career Lab Cost Allocation Percentage</t>
  </si>
  <si>
    <t>% of State Internet Cost</t>
  </si>
  <si>
    <t>% of State Staff Phone Cost</t>
  </si>
  <si>
    <t>Annual State Staff Phone Cost Estimate</t>
  </si>
  <si>
    <t>Annual Shared State Phone Cost Estimate</t>
  </si>
  <si>
    <t>% of Shared State Phone Cost</t>
  </si>
  <si>
    <t>Annual State Staff Computer Cost</t>
  </si>
  <si>
    <t>% of State Staff Computer Cost</t>
  </si>
  <si>
    <t>Monthly cost per state computer</t>
  </si>
  <si>
    <t>Annual Cybrarian Computer Cost</t>
  </si>
  <si>
    <t>% of Cybrarian Computer Cost</t>
  </si>
  <si>
    <t>Total Annual One-Stop Operating Cost</t>
  </si>
  <si>
    <t>Annual Operating Costs by Colocated Partner</t>
  </si>
  <si>
    <t>Job Corps</t>
  </si>
  <si>
    <t>Native Amer. Programs</t>
  </si>
  <si>
    <t>SNAP E&amp;T</t>
  </si>
  <si>
    <t>Carl Perkins CTE</t>
  </si>
  <si>
    <t>CSBG E&amp;T</t>
  </si>
  <si>
    <t>HUD E&amp;T</t>
  </si>
  <si>
    <t>REO- Second Chance 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</si>
</sst>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Times New Roman"/>
      <family val="1"/>
    </font>
    <font>
      <i/>
      <sz val="9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auto="1"/>
      </top>
      <bottom/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indexed="64"/>
      </top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rgb="FF000000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rgb="FF000000"/>
      </right>
      <top style="hair">
        <color indexed="64"/>
      </top>
      <bottom/>
      <diagonal/>
    </border>
    <border>
      <left style="medium">
        <color rgb="FF000000"/>
      </left>
      <right style="thin">
        <color indexed="64"/>
      </right>
      <top style="hair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hair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hair">
        <color indexed="64"/>
      </top>
      <bottom style="hair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hair">
        <color rgb="FF00000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indexed="64"/>
      </bottom>
      <diagonal/>
    </border>
    <border>
      <left/>
      <right/>
      <top style="hair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indexed="64"/>
      </bottom>
      <diagonal/>
    </border>
    <border>
      <left style="thin">
        <color indexed="64"/>
      </left>
      <right style="medium">
        <color rgb="FF000000"/>
      </right>
      <top style="hair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indexed="64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auto="1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ck">
        <color indexed="64"/>
      </bottom>
      <diagonal/>
    </border>
    <border>
      <left/>
      <right style="medium">
        <color auto="1"/>
      </right>
      <top style="medium">
        <color auto="1"/>
      </top>
      <bottom style="dashed">
        <color indexed="64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indexed="64"/>
      </top>
      <bottom style="thick">
        <color indexed="64"/>
      </bottom>
      <diagonal/>
    </border>
    <border>
      <left/>
      <right style="medium">
        <color rgb="FF000000"/>
      </right>
      <top style="dashed">
        <color indexed="64"/>
      </top>
      <bottom style="dashed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hair">
        <color rgb="FF000000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7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Fill="1" applyBorder="1" applyAlignment="1"/>
    <xf numFmtId="0" fontId="1" fillId="0" borderId="0" xfId="1" applyNumberFormat="1" applyFont="1" applyFill="1" applyBorder="1" applyAlignment="1" applyProtection="1">
      <protection locked="0"/>
    </xf>
    <xf numFmtId="10" fontId="1" fillId="0" borderId="0" xfId="2" applyNumberFormat="1" applyFont="1" applyFill="1" applyBorder="1"/>
    <xf numFmtId="0" fontId="1" fillId="0" borderId="0" xfId="2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164" fontId="5" fillId="0" borderId="55" xfId="0" applyNumberFormat="1" applyFont="1" applyBorder="1"/>
    <xf numFmtId="0" fontId="5" fillId="0" borderId="5" xfId="0" applyFont="1" applyBorder="1"/>
    <xf numFmtId="164" fontId="5" fillId="0" borderId="1" xfId="0" applyNumberFormat="1" applyFont="1" applyBorder="1"/>
    <xf numFmtId="0" fontId="5" fillId="0" borderId="0" xfId="0" applyFont="1" applyFill="1"/>
    <xf numFmtId="0" fontId="6" fillId="3" borderId="0" xfId="0" applyFont="1" applyFill="1" applyBorder="1" applyAlignment="1"/>
    <xf numFmtId="0" fontId="5" fillId="3" borderId="0" xfId="0" applyFont="1" applyFill="1"/>
    <xf numFmtId="0" fontId="6" fillId="0" borderId="0" xfId="0" applyFont="1" applyFill="1" applyBorder="1" applyAlignment="1"/>
    <xf numFmtId="0" fontId="5" fillId="0" borderId="0" xfId="0" applyFont="1" applyAlignment="1">
      <alignment wrapText="1"/>
    </xf>
    <xf numFmtId="0" fontId="7" fillId="0" borderId="0" xfId="5" applyFont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5" xfId="0" applyFont="1" applyFill="1" applyBorder="1" applyAlignment="1"/>
    <xf numFmtId="164" fontId="5" fillId="2" borderId="1" xfId="4" applyNumberFormat="1" applyFont="1" applyFill="1" applyBorder="1" applyAlignment="1">
      <alignment horizontal="left" vertical="center"/>
    </xf>
    <xf numFmtId="164" fontId="5" fillId="2" borderId="9" xfId="4" applyNumberFormat="1" applyFont="1" applyFill="1" applyBorder="1" applyAlignment="1">
      <alignment horizontal="left" vertical="center"/>
    </xf>
    <xf numFmtId="164" fontId="5" fillId="2" borderId="14" xfId="4" applyNumberFormat="1" applyFont="1" applyFill="1" applyBorder="1" applyAlignment="1">
      <alignment horizontal="left" vertical="center"/>
    </xf>
    <xf numFmtId="0" fontId="5" fillId="2" borderId="5" xfId="0" applyFont="1" applyFill="1" applyBorder="1" applyAlignment="1"/>
    <xf numFmtId="10" fontId="5" fillId="2" borderId="4" xfId="0" applyNumberFormat="1" applyFont="1" applyFill="1" applyBorder="1" applyAlignment="1">
      <alignment horizontal="left" vertical="center"/>
    </xf>
    <xf numFmtId="10" fontId="5" fillId="2" borderId="10" xfId="0" applyNumberFormat="1" applyFont="1" applyFill="1" applyBorder="1" applyAlignment="1">
      <alignment horizontal="left" vertical="center"/>
    </xf>
    <xf numFmtId="10" fontId="5" fillId="2" borderId="12" xfId="0" applyNumberFormat="1" applyFont="1" applyFill="1" applyBorder="1" applyAlignment="1">
      <alignment horizontal="left" vertical="center"/>
    </xf>
    <xf numFmtId="10" fontId="5" fillId="2" borderId="29" xfId="0" applyNumberFormat="1" applyFont="1" applyFill="1" applyBorder="1" applyAlignment="1">
      <alignment horizontal="left" vertical="center"/>
    </xf>
    <xf numFmtId="10" fontId="5" fillId="2" borderId="31" xfId="0" applyNumberFormat="1" applyFont="1" applyFill="1" applyBorder="1" applyAlignment="1">
      <alignment horizontal="left" vertical="center"/>
    </xf>
    <xf numFmtId="10" fontId="5" fillId="2" borderId="32" xfId="0" applyNumberFormat="1" applyFont="1" applyFill="1" applyBorder="1" applyAlignment="1">
      <alignment horizontal="left" vertical="center"/>
    </xf>
    <xf numFmtId="10" fontId="5" fillId="2" borderId="1" xfId="0" applyNumberFormat="1" applyFont="1" applyFill="1" applyBorder="1" applyAlignment="1">
      <alignment horizontal="left" vertical="center"/>
    </xf>
    <xf numFmtId="10" fontId="5" fillId="2" borderId="9" xfId="0" applyNumberFormat="1" applyFont="1" applyFill="1" applyBorder="1" applyAlignment="1">
      <alignment horizontal="left" vertical="center"/>
    </xf>
    <xf numFmtId="10" fontId="5" fillId="2" borderId="14" xfId="0" applyNumberFormat="1" applyFont="1" applyFill="1" applyBorder="1" applyAlignment="1">
      <alignment horizontal="left" vertical="center"/>
    </xf>
    <xf numFmtId="0" fontId="5" fillId="2" borderId="5" xfId="0" applyFont="1" applyFill="1" applyBorder="1"/>
    <xf numFmtId="164" fontId="5" fillId="2" borderId="4" xfId="4" applyNumberFormat="1" applyFont="1" applyFill="1" applyBorder="1" applyAlignment="1">
      <alignment horizontal="left" vertical="center"/>
    </xf>
    <xf numFmtId="164" fontId="5" fillId="2" borderId="10" xfId="4" applyNumberFormat="1" applyFont="1" applyFill="1" applyBorder="1" applyAlignment="1">
      <alignment horizontal="left" vertical="center"/>
    </xf>
    <xf numFmtId="164" fontId="5" fillId="2" borderId="12" xfId="4" applyNumberFormat="1" applyFont="1" applyFill="1" applyBorder="1" applyAlignment="1">
      <alignment horizontal="left" vertical="center"/>
    </xf>
    <xf numFmtId="0" fontId="5" fillId="2" borderId="8" xfId="0" applyFont="1" applyFill="1" applyBorder="1"/>
    <xf numFmtId="9" fontId="5" fillId="2" borderId="2" xfId="0" applyNumberFormat="1" applyFont="1" applyFill="1" applyBorder="1" applyAlignment="1">
      <alignment horizontal="left" vertical="center"/>
    </xf>
    <xf numFmtId="9" fontId="5" fillId="2" borderId="11" xfId="0" applyNumberFormat="1" applyFont="1" applyFill="1" applyBorder="1" applyAlignment="1">
      <alignment horizontal="left" vertical="center"/>
    </xf>
    <xf numFmtId="9" fontId="5" fillId="2" borderId="18" xfId="0" applyNumberFormat="1" applyFont="1" applyFill="1" applyBorder="1" applyAlignment="1">
      <alignment horizontal="left" vertical="center"/>
    </xf>
    <xf numFmtId="164" fontId="5" fillId="2" borderId="1" xfId="4" applyNumberFormat="1" applyFont="1" applyFill="1" applyBorder="1" applyAlignment="1">
      <alignment horizontal="left"/>
    </xf>
    <xf numFmtId="164" fontId="5" fillId="2" borderId="14" xfId="4" applyNumberFormat="1" applyFont="1" applyFill="1" applyBorder="1" applyAlignment="1">
      <alignment horizontal="left"/>
    </xf>
    <xf numFmtId="9" fontId="5" fillId="2" borderId="1" xfId="2" applyFont="1" applyFill="1" applyBorder="1" applyAlignment="1">
      <alignment horizontal="left"/>
    </xf>
    <xf numFmtId="9" fontId="5" fillId="2" borderId="14" xfId="2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10" fontId="5" fillId="2" borderId="1" xfId="0" applyNumberFormat="1" applyFont="1" applyFill="1" applyBorder="1" applyAlignment="1">
      <alignment horizontal="left"/>
    </xf>
    <xf numFmtId="10" fontId="5" fillId="2" borderId="14" xfId="0" applyNumberFormat="1" applyFont="1" applyFill="1" applyBorder="1" applyAlignment="1">
      <alignment horizontal="left"/>
    </xf>
    <xf numFmtId="10" fontId="5" fillId="2" borderId="2" xfId="0" applyNumberFormat="1" applyFont="1" applyFill="1" applyBorder="1" applyAlignment="1">
      <alignment horizontal="left"/>
    </xf>
    <xf numFmtId="10" fontId="5" fillId="2" borderId="18" xfId="0" applyNumberFormat="1" applyFont="1" applyFill="1" applyBorder="1" applyAlignment="1">
      <alignment horizontal="left"/>
    </xf>
    <xf numFmtId="164" fontId="5" fillId="2" borderId="2" xfId="4" applyNumberFormat="1" applyFont="1" applyFill="1" applyBorder="1" applyAlignment="1">
      <alignment horizontal="left"/>
    </xf>
    <xf numFmtId="164" fontId="5" fillId="2" borderId="18" xfId="4" applyNumberFormat="1" applyFont="1" applyFill="1" applyBorder="1" applyAlignment="1">
      <alignment horizontal="left"/>
    </xf>
    <xf numFmtId="9" fontId="5" fillId="2" borderId="2" xfId="2" applyNumberFormat="1" applyFont="1" applyFill="1" applyBorder="1" applyAlignment="1">
      <alignment horizontal="left"/>
    </xf>
    <xf numFmtId="9" fontId="5" fillId="2" borderId="18" xfId="2" applyNumberFormat="1" applyFont="1" applyFill="1" applyBorder="1" applyAlignment="1">
      <alignment horizontal="left"/>
    </xf>
    <xf numFmtId="9" fontId="5" fillId="2" borderId="2" xfId="0" applyNumberFormat="1" applyFont="1" applyFill="1" applyBorder="1" applyAlignment="1">
      <alignment horizontal="left"/>
    </xf>
    <xf numFmtId="9" fontId="5" fillId="2" borderId="18" xfId="0" applyNumberFormat="1" applyFont="1" applyFill="1" applyBorder="1" applyAlignment="1">
      <alignment horizontal="left"/>
    </xf>
    <xf numFmtId="164" fontId="5" fillId="0" borderId="20" xfId="0" applyNumberFormat="1" applyFont="1" applyFill="1" applyBorder="1" applyAlignment="1">
      <alignment horizontal="left"/>
    </xf>
    <xf numFmtId="164" fontId="5" fillId="0" borderId="21" xfId="0" applyNumberFormat="1" applyFont="1" applyFill="1" applyBorder="1" applyAlignment="1">
      <alignment horizontal="left"/>
    </xf>
    <xf numFmtId="1" fontId="5" fillId="3" borderId="47" xfId="4" applyNumberFormat="1" applyFont="1" applyFill="1" applyBorder="1"/>
    <xf numFmtId="0" fontId="5" fillId="0" borderId="0" xfId="0" applyFont="1" applyFill="1" applyBorder="1" applyAlignment="1"/>
    <xf numFmtId="0" fontId="5" fillId="3" borderId="47" xfId="0" applyFont="1" applyFill="1" applyBorder="1"/>
    <xf numFmtId="0" fontId="5" fillId="0" borderId="0" xfId="0" applyFont="1" applyBorder="1"/>
    <xf numFmtId="0" fontId="8" fillId="0" borderId="0" xfId="0" applyFont="1"/>
    <xf numFmtId="0" fontId="5" fillId="0" borderId="24" xfId="0" applyFont="1" applyFill="1" applyBorder="1" applyAlignment="1"/>
    <xf numFmtId="165" fontId="6" fillId="0" borderId="24" xfId="0" applyNumberFormat="1" applyFont="1" applyFill="1" applyBorder="1" applyAlignment="1">
      <alignment horizontal="center" vertical="center" wrapText="1"/>
    </xf>
    <xf numFmtId="165" fontId="8" fillId="0" borderId="0" xfId="0" applyNumberFormat="1" applyFont="1"/>
    <xf numFmtId="9" fontId="8" fillId="0" borderId="0" xfId="2" applyFont="1"/>
    <xf numFmtId="9" fontId="5" fillId="0" borderId="0" xfId="2" applyFont="1" applyFill="1" applyBorder="1" applyAlignment="1">
      <alignment horizontal="center" vertical="center"/>
    </xf>
    <xf numFmtId="9" fontId="5" fillId="0" borderId="22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top"/>
    </xf>
    <xf numFmtId="0" fontId="5" fillId="0" borderId="0" xfId="2" applyNumberFormat="1" applyFont="1" applyFill="1" applyBorder="1" applyAlignment="1" applyProtection="1">
      <alignment horizontal="center" vertical="center"/>
      <protection locked="0"/>
    </xf>
    <xf numFmtId="0" fontId="8" fillId="0" borderId="0" xfId="2" applyNumberFormat="1" applyFont="1" applyFill="1" applyBorder="1" applyAlignment="1" applyProtection="1">
      <alignment horizontal="center" vertical="center"/>
      <protection locked="0"/>
    </xf>
    <xf numFmtId="9" fontId="8" fillId="0" borderId="0" xfId="2" applyNumberFormat="1" applyFont="1" applyFill="1" applyBorder="1" applyAlignment="1" applyProtection="1">
      <protection locked="0"/>
    </xf>
    <xf numFmtId="0" fontId="6" fillId="0" borderId="6" xfId="0" applyFont="1" applyFill="1" applyBorder="1" applyAlignment="1"/>
    <xf numFmtId="0" fontId="5" fillId="0" borderId="6" xfId="0" applyFont="1" applyBorder="1"/>
    <xf numFmtId="0" fontId="5" fillId="0" borderId="0" xfId="1" applyNumberFormat="1" applyFont="1" applyFill="1" applyBorder="1" applyAlignment="1" applyProtection="1">
      <protection locked="0"/>
    </xf>
    <xf numFmtId="10" fontId="5" fillId="0" borderId="0" xfId="2" applyNumberFormat="1" applyFont="1" applyFill="1" applyBorder="1"/>
    <xf numFmtId="0" fontId="5" fillId="0" borderId="0" xfId="0" applyFont="1" applyAlignment="1">
      <alignment horizontal="left"/>
    </xf>
    <xf numFmtId="0" fontId="6" fillId="0" borderId="0" xfId="0" applyFont="1" applyBorder="1"/>
    <xf numFmtId="0" fontId="6" fillId="0" borderId="36" xfId="0" applyFont="1" applyBorder="1"/>
    <xf numFmtId="0" fontId="6" fillId="0" borderId="35" xfId="0" applyFont="1" applyFill="1" applyBorder="1" applyAlignment="1"/>
    <xf numFmtId="0" fontId="8" fillId="0" borderId="0" xfId="0" applyFont="1" applyBorder="1"/>
    <xf numFmtId="0" fontId="5" fillId="3" borderId="40" xfId="0" applyFont="1" applyFill="1" applyBorder="1" applyAlignment="1">
      <alignment horizontal="left"/>
    </xf>
    <xf numFmtId="0" fontId="5" fillId="3" borderId="41" xfId="0" applyFont="1" applyFill="1" applyBorder="1" applyAlignment="1">
      <alignment horizontal="left"/>
    </xf>
    <xf numFmtId="0" fontId="5" fillId="3" borderId="38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7" xfId="0" applyFont="1" applyFill="1" applyBorder="1"/>
    <xf numFmtId="0" fontId="5" fillId="0" borderId="7" xfId="0" applyFont="1" applyBorder="1"/>
    <xf numFmtId="0" fontId="5" fillId="0" borderId="6" xfId="0" applyFont="1" applyBorder="1" applyAlignment="1">
      <alignment horizontal="left"/>
    </xf>
    <xf numFmtId="1" fontId="5" fillId="0" borderId="6" xfId="0" applyNumberFormat="1" applyFont="1" applyBorder="1"/>
    <xf numFmtId="1" fontId="5" fillId="0" borderId="25" xfId="0" applyNumberFormat="1" applyFont="1" applyBorder="1"/>
    <xf numFmtId="0" fontId="5" fillId="0" borderId="27" xfId="0" applyFont="1" applyBorder="1" applyAlignment="1">
      <alignment horizontal="left"/>
    </xf>
    <xf numFmtId="0" fontId="5" fillId="3" borderId="34" xfId="4" applyNumberFormat="1" applyFont="1" applyFill="1" applyBorder="1"/>
    <xf numFmtId="0" fontId="10" fillId="0" borderId="0" xfId="0" applyFont="1" applyFill="1" applyBorder="1" applyAlignment="1"/>
    <xf numFmtId="0" fontId="5" fillId="0" borderId="5" xfId="0" applyFont="1" applyFill="1" applyBorder="1"/>
    <xf numFmtId="0" fontId="5" fillId="0" borderId="3" xfId="0" applyFont="1" applyBorder="1"/>
    <xf numFmtId="164" fontId="5" fillId="3" borderId="47" xfId="4" applyNumberFormat="1" applyFont="1" applyFill="1" applyBorder="1"/>
    <xf numFmtId="164" fontId="5" fillId="0" borderId="0" xfId="4" applyNumberFormat="1" applyFont="1"/>
    <xf numFmtId="164" fontId="5" fillId="3" borderId="34" xfId="4" applyNumberFormat="1" applyFont="1" applyFill="1" applyBorder="1"/>
    <xf numFmtId="164" fontId="5" fillId="0" borderId="0" xfId="4" applyNumberFormat="1" applyFont="1" applyAlignment="1">
      <alignment horizontal="right" vertical="center"/>
    </xf>
    <xf numFmtId="164" fontId="5" fillId="0" borderId="0" xfId="4" applyNumberFormat="1" applyFont="1" applyFill="1" applyBorder="1" applyAlignment="1" applyProtection="1">
      <alignment horizontal="right" vertical="center"/>
      <protection locked="0"/>
    </xf>
    <xf numFmtId="164" fontId="5" fillId="0" borderId="33" xfId="4" applyNumberFormat="1" applyFont="1" applyBorder="1" applyAlignment="1">
      <alignment horizontal="left" vertical="center"/>
    </xf>
    <xf numFmtId="164" fontId="5" fillId="0" borderId="9" xfId="4" applyNumberFormat="1" applyFont="1" applyFill="1" applyBorder="1" applyAlignment="1">
      <alignment horizontal="left" vertical="center"/>
    </xf>
    <xf numFmtId="164" fontId="5" fillId="0" borderId="9" xfId="4" applyNumberFormat="1" applyFont="1" applyFill="1" applyBorder="1" applyAlignment="1" applyProtection="1">
      <alignment horizontal="left" vertical="center"/>
      <protection locked="0"/>
    </xf>
    <xf numFmtId="164" fontId="5" fillId="0" borderId="23" xfId="4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5" fillId="0" borderId="0" xfId="1" applyNumberFormat="1" applyFont="1" applyFill="1" applyBorder="1" applyAlignment="1" applyProtection="1">
      <alignment horizontal="left" vertical="center"/>
      <protection locked="0"/>
    </xf>
    <xf numFmtId="10" fontId="5" fillId="0" borderId="0" xfId="2" applyNumberFormat="1" applyFont="1" applyFill="1" applyBorder="1" applyAlignment="1">
      <alignment horizontal="left" vertical="center"/>
    </xf>
    <xf numFmtId="0" fontId="5" fillId="0" borderId="0" xfId="2" applyNumberFormat="1" applyFont="1" applyFill="1" applyBorder="1" applyAlignment="1" applyProtection="1">
      <alignment horizontal="left" vertical="center"/>
      <protection locked="0"/>
    </xf>
    <xf numFmtId="0" fontId="5" fillId="0" borderId="22" xfId="2" applyNumberFormat="1" applyFont="1" applyFill="1" applyBorder="1" applyAlignment="1" applyProtection="1">
      <alignment horizontal="left" vertical="center"/>
      <protection locked="0"/>
    </xf>
    <xf numFmtId="9" fontId="5" fillId="0" borderId="0" xfId="2" applyFont="1" applyFill="1" applyBorder="1" applyAlignment="1">
      <alignment horizontal="left" vertical="center"/>
    </xf>
    <xf numFmtId="9" fontId="5" fillId="0" borderId="0" xfId="2" applyFont="1" applyFill="1" applyBorder="1" applyAlignment="1" applyProtection="1">
      <alignment horizontal="left" vertical="center"/>
      <protection locked="0"/>
    </xf>
    <xf numFmtId="9" fontId="5" fillId="0" borderId="7" xfId="2" applyFont="1" applyFill="1" applyBorder="1" applyAlignment="1" applyProtection="1">
      <alignment horizontal="left" vertical="center"/>
      <protection locked="0"/>
    </xf>
    <xf numFmtId="9" fontId="5" fillId="0" borderId="6" xfId="2" applyFont="1" applyFill="1" applyBorder="1" applyAlignment="1">
      <alignment horizontal="left" vertical="center"/>
    </xf>
    <xf numFmtId="9" fontId="5" fillId="0" borderId="6" xfId="2" applyFont="1" applyFill="1" applyBorder="1" applyAlignment="1" applyProtection="1">
      <alignment horizontal="left" vertical="center"/>
      <protection locked="0"/>
    </xf>
    <xf numFmtId="9" fontId="5" fillId="0" borderId="25" xfId="2" applyFont="1" applyFill="1" applyBorder="1" applyAlignment="1" applyProtection="1">
      <alignment horizontal="left" vertical="center"/>
      <protection locked="0"/>
    </xf>
    <xf numFmtId="165" fontId="5" fillId="3" borderId="46" xfId="0" applyNumberFormat="1" applyFont="1" applyFill="1" applyBorder="1" applyAlignment="1">
      <alignment horizontal="left" vertical="center" wrapText="1"/>
    </xf>
    <xf numFmtId="165" fontId="5" fillId="3" borderId="49" xfId="0" applyNumberFormat="1" applyFont="1" applyFill="1" applyBorder="1" applyAlignment="1">
      <alignment horizontal="left" vertical="center" wrapText="1"/>
    </xf>
    <xf numFmtId="165" fontId="5" fillId="3" borderId="47" xfId="0" applyNumberFormat="1" applyFont="1" applyFill="1" applyBorder="1" applyAlignment="1">
      <alignment horizontal="left" vertical="center"/>
    </xf>
    <xf numFmtId="165" fontId="5" fillId="3" borderId="52" xfId="0" applyNumberFormat="1" applyFont="1" applyFill="1" applyBorder="1" applyAlignment="1">
      <alignment horizontal="left" vertical="center"/>
    </xf>
    <xf numFmtId="9" fontId="5" fillId="3" borderId="47" xfId="2" applyNumberFormat="1" applyFont="1" applyFill="1" applyBorder="1" applyAlignment="1">
      <alignment horizontal="left" vertical="center"/>
    </xf>
    <xf numFmtId="9" fontId="5" fillId="3" borderId="52" xfId="2" applyNumberFormat="1" applyFont="1" applyFill="1" applyBorder="1" applyAlignment="1">
      <alignment horizontal="left" vertical="center"/>
    </xf>
    <xf numFmtId="0" fontId="5" fillId="3" borderId="37" xfId="0" applyFont="1" applyFill="1" applyBorder="1" applyAlignment="1">
      <alignment horizontal="left"/>
    </xf>
    <xf numFmtId="0" fontId="5" fillId="3" borderId="43" xfId="0" applyFont="1" applyFill="1" applyBorder="1" applyAlignment="1">
      <alignment horizontal="left"/>
    </xf>
    <xf numFmtId="0" fontId="5" fillId="3" borderId="46" xfId="0" applyFont="1" applyFill="1" applyBorder="1" applyAlignment="1">
      <alignment horizontal="left"/>
    </xf>
    <xf numFmtId="0" fontId="5" fillId="3" borderId="49" xfId="0" applyFont="1" applyFill="1" applyBorder="1" applyAlignment="1">
      <alignment horizontal="left"/>
    </xf>
    <xf numFmtId="0" fontId="5" fillId="3" borderId="42" xfId="0" applyFont="1" applyFill="1" applyBorder="1" applyAlignment="1">
      <alignment horizontal="left"/>
    </xf>
    <xf numFmtId="0" fontId="5" fillId="3" borderId="44" xfId="0" applyFont="1" applyFill="1" applyBorder="1" applyAlignment="1">
      <alignment horizontal="left"/>
    </xf>
    <xf numFmtId="0" fontId="5" fillId="3" borderId="47" xfId="0" applyFont="1" applyFill="1" applyBorder="1" applyAlignment="1">
      <alignment horizontal="left"/>
    </xf>
    <xf numFmtId="0" fontId="5" fillId="3" borderId="50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5" fillId="3" borderId="39" xfId="0" applyFont="1" applyFill="1" applyBorder="1" applyAlignment="1">
      <alignment horizontal="left"/>
    </xf>
    <xf numFmtId="0" fontId="5" fillId="3" borderId="45" xfId="0" applyFont="1" applyFill="1" applyBorder="1" applyAlignment="1">
      <alignment horizontal="left"/>
    </xf>
    <xf numFmtId="0" fontId="5" fillId="3" borderId="48" xfId="0" applyFont="1" applyFill="1" applyBorder="1" applyAlignment="1">
      <alignment horizontal="left"/>
    </xf>
    <xf numFmtId="0" fontId="5" fillId="3" borderId="51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164" fontId="5" fillId="3" borderId="0" xfId="4" applyNumberFormat="1" applyFont="1" applyFill="1"/>
    <xf numFmtId="0" fontId="5" fillId="0" borderId="61" xfId="0" applyFont="1" applyBorder="1"/>
    <xf numFmtId="164" fontId="5" fillId="0" borderId="62" xfId="0" applyNumberFormat="1" applyFont="1" applyBorder="1"/>
    <xf numFmtId="0" fontId="5" fillId="2" borderId="0" xfId="0" applyFont="1" applyFill="1" applyBorder="1"/>
    <xf numFmtId="164" fontId="5" fillId="2" borderId="0" xfId="0" applyNumberFormat="1" applyFont="1" applyFill="1" applyBorder="1"/>
    <xf numFmtId="0" fontId="6" fillId="0" borderId="57" xfId="0" applyFont="1" applyBorder="1" applyAlignment="1">
      <alignment horizontal="center"/>
    </xf>
    <xf numFmtId="0" fontId="6" fillId="0" borderId="56" xfId="0" applyFont="1" applyBorder="1" applyAlignment="1">
      <alignment horizontal="center" wrapText="1"/>
    </xf>
    <xf numFmtId="164" fontId="6" fillId="4" borderId="60" xfId="0" applyNumberFormat="1" applyFont="1" applyFill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55" xfId="0" applyFont="1" applyBorder="1" applyAlignment="1">
      <alignment horizontal="center" wrapText="1"/>
    </xf>
    <xf numFmtId="0" fontId="6" fillId="0" borderId="67" xfId="0" applyFont="1" applyBorder="1" applyAlignment="1">
      <alignment horizontal="center" wrapText="1"/>
    </xf>
    <xf numFmtId="0" fontId="5" fillId="2" borderId="35" xfId="0" applyFont="1" applyFill="1" applyBorder="1"/>
    <xf numFmtId="0" fontId="5" fillId="0" borderId="68" xfId="0" applyFont="1" applyBorder="1"/>
    <xf numFmtId="0" fontId="5" fillId="2" borderId="71" xfId="0" applyFont="1" applyFill="1" applyBorder="1"/>
    <xf numFmtId="164" fontId="5" fillId="2" borderId="38" xfId="0" applyNumberFormat="1" applyFont="1" applyFill="1" applyBorder="1"/>
    <xf numFmtId="164" fontId="6" fillId="4" borderId="64" xfId="0" applyNumberFormat="1" applyFont="1" applyFill="1" applyBorder="1" applyAlignment="1">
      <alignment horizontal="center"/>
    </xf>
    <xf numFmtId="164" fontId="5" fillId="5" borderId="13" xfId="4" applyNumberFormat="1" applyFont="1" applyFill="1" applyBorder="1" applyAlignment="1">
      <alignment horizontal="left" vertical="center"/>
    </xf>
    <xf numFmtId="10" fontId="5" fillId="5" borderId="15" xfId="0" applyNumberFormat="1" applyFont="1" applyFill="1" applyBorder="1" applyAlignment="1">
      <alignment horizontal="left" vertical="center"/>
    </xf>
    <xf numFmtId="10" fontId="5" fillId="5" borderId="28" xfId="0" applyNumberFormat="1" applyFont="1" applyFill="1" applyBorder="1" applyAlignment="1">
      <alignment horizontal="left" vertical="center"/>
    </xf>
    <xf numFmtId="10" fontId="5" fillId="5" borderId="16" xfId="0" applyNumberFormat="1" applyFont="1" applyFill="1" applyBorder="1" applyAlignment="1">
      <alignment horizontal="left" vertical="center"/>
    </xf>
    <xf numFmtId="164" fontId="5" fillId="5" borderId="15" xfId="4" applyNumberFormat="1" applyFont="1" applyFill="1" applyBorder="1" applyAlignment="1">
      <alignment horizontal="left" vertical="center"/>
    </xf>
    <xf numFmtId="9" fontId="5" fillId="5" borderId="17" xfId="0" applyNumberFormat="1" applyFont="1" applyFill="1" applyBorder="1" applyAlignment="1">
      <alignment horizontal="left" vertical="center"/>
    </xf>
    <xf numFmtId="164" fontId="5" fillId="5" borderId="16" xfId="4" applyNumberFormat="1" applyFont="1" applyFill="1" applyBorder="1" applyAlignment="1">
      <alignment horizontal="left"/>
    </xf>
    <xf numFmtId="9" fontId="5" fillId="5" borderId="16" xfId="2" applyFont="1" applyFill="1" applyBorder="1" applyAlignment="1">
      <alignment horizontal="left"/>
    </xf>
    <xf numFmtId="10" fontId="5" fillId="5" borderId="16" xfId="0" applyNumberFormat="1" applyFont="1" applyFill="1" applyBorder="1" applyAlignment="1">
      <alignment horizontal="left"/>
    </xf>
    <xf numFmtId="10" fontId="5" fillId="5" borderId="17" xfId="0" applyNumberFormat="1" applyFont="1" applyFill="1" applyBorder="1" applyAlignment="1">
      <alignment horizontal="left"/>
    </xf>
    <xf numFmtId="164" fontId="5" fillId="5" borderId="17" xfId="4" applyNumberFormat="1" applyFont="1" applyFill="1" applyBorder="1" applyAlignment="1">
      <alignment horizontal="left"/>
    </xf>
    <xf numFmtId="9" fontId="5" fillId="5" borderId="17" xfId="2" applyNumberFormat="1" applyFont="1" applyFill="1" applyBorder="1" applyAlignment="1">
      <alignment horizontal="left"/>
    </xf>
    <xf numFmtId="9" fontId="5" fillId="5" borderId="17" xfId="0" applyNumberFormat="1" applyFont="1" applyFill="1" applyBorder="1" applyAlignment="1">
      <alignment horizontal="left"/>
    </xf>
    <xf numFmtId="164" fontId="5" fillId="5" borderId="19" xfId="0" applyNumberFormat="1" applyFont="1" applyFill="1" applyBorder="1" applyAlignment="1">
      <alignment horizontal="left"/>
    </xf>
    <xf numFmtId="0" fontId="0" fillId="5" borderId="0" xfId="0" applyFill="1"/>
    <xf numFmtId="164" fontId="5" fillId="5" borderId="5" xfId="4" applyNumberFormat="1" applyFont="1" applyFill="1" applyBorder="1" applyAlignment="1">
      <alignment horizontal="left" vertical="center"/>
    </xf>
    <xf numFmtId="10" fontId="5" fillId="5" borderId="0" xfId="0" applyNumberFormat="1" applyFont="1" applyFill="1" applyBorder="1" applyAlignment="1">
      <alignment horizontal="left" vertical="center"/>
    </xf>
    <xf numFmtId="10" fontId="5" fillId="5" borderId="30" xfId="0" applyNumberFormat="1" applyFont="1" applyFill="1" applyBorder="1" applyAlignment="1">
      <alignment horizontal="left" vertical="center"/>
    </xf>
    <xf numFmtId="10" fontId="5" fillId="5" borderId="5" xfId="0" applyNumberFormat="1" applyFont="1" applyFill="1" applyBorder="1" applyAlignment="1">
      <alignment horizontal="left" vertical="center"/>
    </xf>
    <xf numFmtId="164" fontId="5" fillId="5" borderId="0" xfId="4" applyNumberFormat="1" applyFont="1" applyFill="1" applyBorder="1" applyAlignment="1">
      <alignment horizontal="left" vertical="center"/>
    </xf>
    <xf numFmtId="9" fontId="5" fillId="5" borderId="8" xfId="0" applyNumberFormat="1" applyFont="1" applyFill="1" applyBorder="1" applyAlignment="1">
      <alignment horizontal="left" vertical="center"/>
    </xf>
    <xf numFmtId="164" fontId="5" fillId="5" borderId="1" xfId="4" applyNumberFormat="1" applyFont="1" applyFill="1" applyBorder="1" applyAlignment="1">
      <alignment horizontal="left"/>
    </xf>
    <xf numFmtId="9" fontId="5" fillId="5" borderId="1" xfId="2" applyFont="1" applyFill="1" applyBorder="1" applyAlignment="1">
      <alignment horizontal="left"/>
    </xf>
    <xf numFmtId="10" fontId="5" fillId="5" borderId="1" xfId="0" applyNumberFormat="1" applyFont="1" applyFill="1" applyBorder="1" applyAlignment="1">
      <alignment horizontal="left"/>
    </xf>
    <xf numFmtId="10" fontId="5" fillId="5" borderId="2" xfId="0" applyNumberFormat="1" applyFont="1" applyFill="1" applyBorder="1" applyAlignment="1">
      <alignment horizontal="left"/>
    </xf>
    <xf numFmtId="164" fontId="5" fillId="5" borderId="2" xfId="4" applyNumberFormat="1" applyFont="1" applyFill="1" applyBorder="1" applyAlignment="1">
      <alignment horizontal="left"/>
    </xf>
    <xf numFmtId="9" fontId="5" fillId="5" borderId="2" xfId="2" applyNumberFormat="1" applyFont="1" applyFill="1" applyBorder="1" applyAlignment="1">
      <alignment horizontal="left"/>
    </xf>
    <xf numFmtId="9" fontId="5" fillId="5" borderId="2" xfId="0" applyNumberFormat="1" applyFont="1" applyFill="1" applyBorder="1" applyAlignment="1">
      <alignment horizontal="left"/>
    </xf>
    <xf numFmtId="164" fontId="5" fillId="5" borderId="20" xfId="0" applyNumberFormat="1" applyFont="1" applyFill="1" applyBorder="1" applyAlignment="1">
      <alignment horizontal="left"/>
    </xf>
    <xf numFmtId="164" fontId="5" fillId="5" borderId="9" xfId="4" applyNumberFormat="1" applyFont="1" applyFill="1" applyBorder="1" applyAlignment="1">
      <alignment horizontal="left" vertical="center"/>
    </xf>
    <xf numFmtId="10" fontId="5" fillId="5" borderId="10" xfId="0" applyNumberFormat="1" applyFont="1" applyFill="1" applyBorder="1" applyAlignment="1">
      <alignment horizontal="left" vertical="center"/>
    </xf>
    <xf numFmtId="10" fontId="5" fillId="5" borderId="31" xfId="0" applyNumberFormat="1" applyFont="1" applyFill="1" applyBorder="1" applyAlignment="1">
      <alignment horizontal="left" vertical="center"/>
    </xf>
    <xf numFmtId="10" fontId="5" fillId="5" borderId="9" xfId="0" applyNumberFormat="1" applyFont="1" applyFill="1" applyBorder="1" applyAlignment="1">
      <alignment horizontal="left" vertical="center"/>
    </xf>
    <xf numFmtId="164" fontId="5" fillId="5" borderId="10" xfId="4" applyNumberFormat="1" applyFont="1" applyFill="1" applyBorder="1" applyAlignment="1">
      <alignment horizontal="left" vertical="center"/>
    </xf>
    <xf numFmtId="9" fontId="5" fillId="5" borderId="11" xfId="0" applyNumberFormat="1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right"/>
    </xf>
    <xf numFmtId="0" fontId="0" fillId="5" borderId="0" xfId="0" applyFill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164" fontId="5" fillId="3" borderId="69" xfId="0" applyNumberFormat="1" applyFont="1" applyFill="1" applyBorder="1"/>
    <xf numFmtId="0" fontId="5" fillId="0" borderId="0" xfId="0" applyFont="1" applyAlignment="1">
      <alignment horizontal="left" vertical="top" wrapText="1"/>
    </xf>
    <xf numFmtId="0" fontId="4" fillId="2" borderId="59" xfId="0" applyFont="1" applyFill="1" applyBorder="1" applyAlignment="1">
      <alignment horizontal="center"/>
    </xf>
    <xf numFmtId="0" fontId="4" fillId="2" borderId="58" xfId="0" applyFont="1" applyFill="1" applyBorder="1" applyAlignment="1">
      <alignment horizontal="center"/>
    </xf>
    <xf numFmtId="0" fontId="6" fillId="0" borderId="74" xfId="0" applyFont="1" applyBorder="1" applyAlignment="1">
      <alignment horizontal="center" wrapText="1"/>
    </xf>
    <xf numFmtId="0" fontId="6" fillId="0" borderId="75" xfId="0" applyFont="1" applyBorder="1" applyAlignment="1">
      <alignment horizontal="center" wrapText="1"/>
    </xf>
    <xf numFmtId="0" fontId="4" fillId="0" borderId="2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164" fontId="6" fillId="4" borderId="35" xfId="0" applyNumberFormat="1" applyFont="1" applyFill="1" applyBorder="1" applyAlignment="1">
      <alignment horizontal="center" wrapText="1"/>
    </xf>
    <xf numFmtId="164" fontId="6" fillId="4" borderId="0" xfId="0" applyNumberFormat="1" applyFont="1" applyFill="1" applyBorder="1" applyAlignment="1">
      <alignment horizontal="center" wrapText="1"/>
    </xf>
    <xf numFmtId="164" fontId="6" fillId="4" borderId="77" xfId="0" applyNumberFormat="1" applyFont="1" applyFill="1" applyBorder="1" applyAlignment="1">
      <alignment horizontal="center" wrapText="1"/>
    </xf>
    <xf numFmtId="164" fontId="6" fillId="4" borderId="78" xfId="0" applyNumberFormat="1" applyFont="1" applyFill="1" applyBorder="1" applyAlignment="1">
      <alignment horizontal="center" wrapText="1"/>
    </xf>
    <xf numFmtId="164" fontId="6" fillId="4" borderId="66" xfId="0" applyNumberFormat="1" applyFont="1" applyFill="1" applyBorder="1" applyAlignment="1">
      <alignment horizontal="center" wrapText="1"/>
    </xf>
    <xf numFmtId="164" fontId="6" fillId="4" borderId="79" xfId="0" applyNumberFormat="1" applyFont="1" applyFill="1" applyBorder="1" applyAlignment="1">
      <alignment horizontal="center" wrapText="1"/>
    </xf>
    <xf numFmtId="164" fontId="5" fillId="4" borderId="82" xfId="0" applyNumberFormat="1" applyFont="1" applyFill="1" applyBorder="1"/>
    <xf numFmtId="164" fontId="5" fillId="4" borderId="82" xfId="0" applyNumberFormat="1" applyFont="1" applyFill="1" applyBorder="1" applyAlignment="1">
      <alignment horizontal="right"/>
    </xf>
    <xf numFmtId="0" fontId="0" fillId="2" borderId="0" xfId="0" applyFill="1"/>
    <xf numFmtId="0" fontId="5" fillId="2" borderId="0" xfId="0" applyFont="1" applyFill="1"/>
    <xf numFmtId="0" fontId="6" fillId="2" borderId="0" xfId="0" applyFont="1" applyFill="1" applyBorder="1" applyAlignment="1"/>
    <xf numFmtId="0" fontId="0" fillId="3" borderId="83" xfId="0" applyFill="1" applyBorder="1" applyAlignment="1">
      <alignment horizontal="left" wrapText="1"/>
    </xf>
    <xf numFmtId="0" fontId="0" fillId="3" borderId="70" xfId="0" applyFill="1" applyBorder="1" applyAlignment="1">
      <alignment horizontal="left" wrapText="1"/>
    </xf>
    <xf numFmtId="0" fontId="0" fillId="3" borderId="80" xfId="0" applyFill="1" applyBorder="1" applyAlignment="1">
      <alignment horizontal="left" wrapText="1"/>
    </xf>
    <xf numFmtId="0" fontId="0" fillId="3" borderId="65" xfId="0" applyFill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0" fillId="3" borderId="79" xfId="0" applyFill="1" applyBorder="1" applyAlignment="1">
      <alignment horizontal="left" wrapText="1"/>
    </xf>
    <xf numFmtId="0" fontId="0" fillId="3" borderId="72" xfId="0" applyFill="1" applyBorder="1" applyAlignment="1">
      <alignment horizontal="left" wrapText="1"/>
    </xf>
    <xf numFmtId="0" fontId="0" fillId="3" borderId="38" xfId="0" applyFill="1" applyBorder="1" applyAlignment="1">
      <alignment horizontal="left" wrapText="1"/>
    </xf>
    <xf numFmtId="0" fontId="0" fillId="3" borderId="81" xfId="0" applyFill="1" applyBorder="1" applyAlignment="1">
      <alignment horizontal="left" wrapText="1"/>
    </xf>
    <xf numFmtId="0" fontId="6" fillId="3" borderId="4" xfId="0" applyFont="1" applyFill="1" applyBorder="1" applyAlignment="1">
      <alignment horizontal="center" vertical="center" wrapText="1"/>
    </xf>
    <xf numFmtId="10" fontId="8" fillId="0" borderId="0" xfId="2" applyNumberFormat="1" applyFont="1"/>
    <xf numFmtId="1" fontId="5" fillId="0" borderId="27" xfId="0" applyNumberFormat="1" applyFont="1" applyBorder="1"/>
    <xf numFmtId="1" fontId="5" fillId="0" borderId="26" xfId="0" applyNumberFormat="1" applyFont="1" applyBorder="1"/>
    <xf numFmtId="1" fontId="8" fillId="0" borderId="0" xfId="0" applyNumberFormat="1" applyFont="1"/>
    <xf numFmtId="0" fontId="5" fillId="0" borderId="85" xfId="0" applyFont="1" applyBorder="1"/>
    <xf numFmtId="0" fontId="5" fillId="0" borderId="38" xfId="0" applyFont="1" applyBorder="1"/>
    <xf numFmtId="0" fontId="5" fillId="0" borderId="73" xfId="0" applyFont="1" applyBorder="1"/>
    <xf numFmtId="0" fontId="11" fillId="0" borderId="0" xfId="0" applyFont="1"/>
    <xf numFmtId="9" fontId="5" fillId="2" borderId="1" xfId="0" applyNumberFormat="1" applyFont="1" applyFill="1" applyBorder="1" applyAlignment="1">
      <alignment horizontal="left" vertical="center"/>
    </xf>
    <xf numFmtId="164" fontId="5" fillId="3" borderId="55" xfId="0" applyNumberFormat="1" applyFont="1" applyFill="1" applyBorder="1"/>
    <xf numFmtId="164" fontId="5" fillId="3" borderId="1" xfId="0" applyNumberFormat="1" applyFont="1" applyFill="1" applyBorder="1"/>
    <xf numFmtId="164" fontId="5" fillId="3" borderId="62" xfId="0" applyNumberFormat="1" applyFont="1" applyFill="1" applyBorder="1"/>
    <xf numFmtId="0" fontId="6" fillId="0" borderId="86" xfId="0" applyFont="1" applyBorder="1" applyAlignment="1">
      <alignment horizontal="center" wrapText="1"/>
    </xf>
    <xf numFmtId="0" fontId="6" fillId="0" borderId="87" xfId="0" applyFont="1" applyBorder="1" applyAlignment="1">
      <alignment horizontal="center" wrapText="1"/>
    </xf>
    <xf numFmtId="0" fontId="6" fillId="0" borderId="88" xfId="0" applyFont="1" applyBorder="1" applyAlignment="1">
      <alignment horizontal="center" wrapText="1"/>
    </xf>
    <xf numFmtId="0" fontId="4" fillId="2" borderId="84" xfId="0" applyFont="1" applyFill="1" applyBorder="1" applyAlignment="1">
      <alignment horizontal="center"/>
    </xf>
    <xf numFmtId="0" fontId="5" fillId="0" borderId="90" xfId="0" applyFont="1" applyFill="1" applyBorder="1" applyAlignment="1">
      <alignment horizontal="left"/>
    </xf>
    <xf numFmtId="165" fontId="5" fillId="0" borderId="90" xfId="0" applyNumberFormat="1" applyFont="1" applyFill="1" applyBorder="1" applyAlignment="1">
      <alignment horizontal="center" vertical="center"/>
    </xf>
    <xf numFmtId="164" fontId="5" fillId="0" borderId="91" xfId="4" applyNumberFormat="1" applyFont="1" applyBorder="1" applyAlignment="1">
      <alignment horizontal="left" vertical="center"/>
    </xf>
    <xf numFmtId="164" fontId="5" fillId="0" borderId="91" xfId="4" applyNumberFormat="1" applyFont="1" applyFill="1" applyBorder="1" applyAlignment="1">
      <alignment horizontal="left" vertical="center"/>
    </xf>
    <xf numFmtId="164" fontId="5" fillId="0" borderId="89" xfId="4" applyNumberFormat="1" applyFont="1" applyFill="1" applyBorder="1" applyAlignment="1">
      <alignment horizontal="left" vertical="center"/>
    </xf>
    <xf numFmtId="0" fontId="0" fillId="0" borderId="92" xfId="0" applyBorder="1"/>
    <xf numFmtId="0" fontId="5" fillId="0" borderId="92" xfId="0" applyFont="1" applyBorder="1"/>
    <xf numFmtId="9" fontId="5" fillId="0" borderId="93" xfId="0" applyNumberFormat="1" applyFont="1" applyBorder="1" applyAlignment="1">
      <alignment horizontal="left"/>
    </xf>
    <xf numFmtId="9" fontId="5" fillId="0" borderId="94" xfId="0" applyNumberFormat="1" applyFont="1" applyBorder="1" applyAlignment="1">
      <alignment horizontal="left"/>
    </xf>
    <xf numFmtId="0" fontId="5" fillId="0" borderId="95" xfId="0" applyFont="1" applyBorder="1"/>
    <xf numFmtId="0" fontId="5" fillId="0" borderId="96" xfId="0" applyNumberFormat="1" applyFont="1" applyBorder="1"/>
    <xf numFmtId="0" fontId="5" fillId="0" borderId="97" xfId="0" applyNumberFormat="1" applyFont="1" applyBorder="1"/>
    <xf numFmtId="1" fontId="5" fillId="0" borderId="98" xfId="0" applyNumberFormat="1" applyFont="1" applyBorder="1"/>
    <xf numFmtId="9" fontId="5" fillId="0" borderId="91" xfId="2" applyFont="1" applyBorder="1" applyAlignment="1">
      <alignment horizontal="left" vertical="center"/>
    </xf>
    <xf numFmtId="9" fontId="5" fillId="0" borderId="91" xfId="2" applyFont="1" applyFill="1" applyBorder="1" applyAlignment="1">
      <alignment horizontal="left" vertical="center"/>
    </xf>
    <xf numFmtId="9" fontId="5" fillId="0" borderId="89" xfId="2" applyFont="1" applyFill="1" applyBorder="1" applyAlignment="1">
      <alignment horizontal="left" vertical="center"/>
    </xf>
    <xf numFmtId="9" fontId="8" fillId="0" borderId="0" xfId="0" applyNumberFormat="1" applyFont="1"/>
    <xf numFmtId="9" fontId="8" fillId="0" borderId="0" xfId="2" applyFont="1" applyAlignment="1">
      <alignment horizontal="right" vertical="center"/>
    </xf>
    <xf numFmtId="9" fontId="6" fillId="5" borderId="99" xfId="2" applyFont="1" applyFill="1" applyBorder="1" applyAlignment="1">
      <alignment horizontal="right"/>
    </xf>
    <xf numFmtId="164" fontId="6" fillId="5" borderId="99" xfId="4" applyNumberFormat="1" applyFont="1" applyFill="1" applyBorder="1" applyAlignment="1">
      <alignment horizontal="right" vertical="center"/>
    </xf>
    <xf numFmtId="0" fontId="6" fillId="5" borderId="99" xfId="0" applyFont="1" applyFill="1" applyBorder="1" applyAlignment="1">
      <alignment horizontal="right"/>
    </xf>
    <xf numFmtId="164" fontId="6" fillId="5" borderId="99" xfId="0" applyNumberFormat="1" applyFont="1" applyFill="1" applyBorder="1" applyAlignment="1">
      <alignment horizontal="right"/>
    </xf>
    <xf numFmtId="164" fontId="6" fillId="5" borderId="99" xfId="4" applyNumberFormat="1" applyFont="1" applyFill="1" applyBorder="1" applyAlignment="1">
      <alignment horizontal="right"/>
    </xf>
    <xf numFmtId="0" fontId="6" fillId="5" borderId="10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5" borderId="10" xfId="0" applyFont="1" applyFill="1" applyBorder="1" applyAlignment="1">
      <alignment horizontal="left" vertical="center" wrapText="1"/>
    </xf>
    <xf numFmtId="0" fontId="6" fillId="0" borderId="101" xfId="0" applyFont="1" applyFill="1" applyBorder="1" applyAlignment="1">
      <alignment horizontal="left" vertical="center" wrapText="1"/>
    </xf>
    <xf numFmtId="1" fontId="5" fillId="5" borderId="102" xfId="0" applyNumberFormat="1" applyFont="1" applyFill="1" applyBorder="1" applyAlignment="1">
      <alignment horizontal="left" vertical="center"/>
    </xf>
    <xf numFmtId="1" fontId="5" fillId="0" borderId="29" xfId="0" applyNumberFormat="1" applyFont="1" applyFill="1" applyBorder="1" applyAlignment="1">
      <alignment horizontal="left" vertical="center"/>
    </xf>
    <xf numFmtId="1" fontId="5" fillId="5" borderId="30" xfId="0" applyNumberFormat="1" applyFont="1" applyFill="1" applyBorder="1" applyAlignment="1">
      <alignment horizontal="left" vertical="center"/>
    </xf>
    <xf numFmtId="1" fontId="5" fillId="5" borderId="31" xfId="0" applyNumberFormat="1" applyFont="1" applyFill="1" applyBorder="1" applyAlignment="1">
      <alignment horizontal="left" vertical="center"/>
    </xf>
    <xf numFmtId="1" fontId="5" fillId="0" borderId="31" xfId="0" applyNumberFormat="1" applyFont="1" applyFill="1" applyBorder="1" applyAlignment="1">
      <alignment horizontal="left" vertical="center"/>
    </xf>
    <xf numFmtId="1" fontId="5" fillId="0" borderId="32" xfId="0" applyNumberFormat="1" applyFont="1" applyFill="1" applyBorder="1" applyAlignment="1">
      <alignment horizontal="left" vertical="center"/>
    </xf>
    <xf numFmtId="1" fontId="6" fillId="5" borderId="99" xfId="0" applyNumberFormat="1" applyFont="1" applyFill="1" applyBorder="1" applyAlignment="1">
      <alignment horizontal="right"/>
    </xf>
    <xf numFmtId="0" fontId="6" fillId="5" borderId="103" xfId="0" applyFont="1" applyFill="1" applyBorder="1" applyAlignment="1">
      <alignment horizontal="left" vertical="center" wrapText="1"/>
    </xf>
    <xf numFmtId="0" fontId="6" fillId="2" borderId="104" xfId="0" applyFont="1" applyFill="1" applyBorder="1" applyAlignment="1">
      <alignment horizontal="left" vertical="center" wrapText="1"/>
    </xf>
    <xf numFmtId="0" fontId="6" fillId="5" borderId="104" xfId="0" applyFont="1" applyFill="1" applyBorder="1" applyAlignment="1">
      <alignment horizontal="left" vertical="center" wrapText="1"/>
    </xf>
    <xf numFmtId="0" fontId="6" fillId="2" borderId="105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right" vertical="center" wrapText="1"/>
    </xf>
    <xf numFmtId="164" fontId="5" fillId="5" borderId="16" xfId="2" applyNumberFormat="1" applyFont="1" applyFill="1" applyBorder="1" applyAlignment="1">
      <alignment horizontal="left"/>
    </xf>
    <xf numFmtId="164" fontId="5" fillId="2" borderId="1" xfId="2" applyNumberFormat="1" applyFont="1" applyFill="1" applyBorder="1" applyAlignment="1">
      <alignment horizontal="left"/>
    </xf>
    <xf numFmtId="164" fontId="5" fillId="5" borderId="1" xfId="2" applyNumberFormat="1" applyFont="1" applyFill="1" applyBorder="1" applyAlignment="1">
      <alignment horizontal="left"/>
    </xf>
    <xf numFmtId="164" fontId="5" fillId="2" borderId="14" xfId="2" applyNumberFormat="1" applyFont="1" applyFill="1" applyBorder="1" applyAlignment="1">
      <alignment horizontal="left"/>
    </xf>
    <xf numFmtId="164" fontId="6" fillId="4" borderId="54" xfId="0" applyNumberFormat="1" applyFont="1" applyFill="1" applyBorder="1" applyAlignment="1">
      <alignment horizontal="right"/>
    </xf>
    <xf numFmtId="164" fontId="6" fillId="4" borderId="53" xfId="0" applyNumberFormat="1" applyFont="1" applyFill="1" applyBorder="1" applyAlignment="1">
      <alignment horizontal="right"/>
    </xf>
    <xf numFmtId="164" fontId="5" fillId="3" borderId="2" xfId="0" applyNumberFormat="1" applyFont="1" applyFill="1" applyBorder="1"/>
    <xf numFmtId="164" fontId="5" fillId="0" borderId="2" xfId="0" applyNumberFormat="1" applyFont="1" applyBorder="1"/>
    <xf numFmtId="164" fontId="6" fillId="4" borderId="106" xfId="0" applyNumberFormat="1" applyFont="1" applyFill="1" applyBorder="1" applyAlignment="1">
      <alignment horizontal="right"/>
    </xf>
    <xf numFmtId="164" fontId="5" fillId="5" borderId="107" xfId="0" applyNumberFormat="1" applyFont="1" applyFill="1" applyBorder="1"/>
    <xf numFmtId="164" fontId="6" fillId="5" borderId="108" xfId="0" applyNumberFormat="1" applyFont="1" applyFill="1" applyBorder="1"/>
    <xf numFmtId="0" fontId="12" fillId="5" borderId="76" xfId="0" applyFont="1" applyFill="1" applyBorder="1" applyAlignment="1">
      <alignment horizontal="right"/>
    </xf>
    <xf numFmtId="0" fontId="6" fillId="3" borderId="0" xfId="0" applyFont="1" applyFill="1"/>
  </cellXfs>
  <cellStyles count="6">
    <cellStyle name="Comma" xfId="1" builtinId="3"/>
    <cellStyle name="Currency" xfId="4" builtinId="4"/>
    <cellStyle name="Hyperlink" xfId="5" builtinId="8"/>
    <cellStyle name="Normal" xfId="0" builtinId="0"/>
    <cellStyle name="Normal 2" xfId="3" xr:uid="{00000000-0005-0000-0000-000005000000}"/>
    <cellStyle name="Percent" xfId="2" builtinId="5"/>
  </cellStyles>
  <dxfs count="0"/>
  <tableStyles count="0" defaultTableStyle="TableStyleMedium2" defaultPivotStyle="PivotStyleLight16"/>
  <colors>
    <mruColors>
      <color rgb="FFCC99FF"/>
      <color rgb="FFCCECFF"/>
      <color rgb="FFCCCCFF"/>
      <color rgb="FFFFCCFF"/>
      <color rgb="FF99CCFF"/>
      <color rgb="FFB5D8F5"/>
      <color rgb="FF48F6FA"/>
      <color rgb="FF74D5E8"/>
      <color rgb="FFF7C4BF"/>
      <color rgb="FFF5B8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s.deed.state.mn.us/ddp/PolicyDetail.aspx?pol=44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B8FD6-5FAA-4016-A707-7674E142D4D4}">
  <sheetPr>
    <tabColor theme="0"/>
  </sheetPr>
  <dimension ref="A1:H7"/>
  <sheetViews>
    <sheetView tabSelected="1" workbookViewId="0">
      <selection activeCell="G1" sqref="G1"/>
    </sheetView>
  </sheetViews>
  <sheetFormatPr defaultRowHeight="14.5" x14ac:dyDescent="0.35"/>
  <sheetData>
    <row r="1" spans="1:8" x14ac:dyDescent="0.35">
      <c r="A1" s="15" t="s">
        <v>34</v>
      </c>
      <c r="B1" s="15"/>
      <c r="C1" s="15"/>
      <c r="D1" s="15"/>
      <c r="E1" s="15"/>
      <c r="F1" s="15"/>
      <c r="G1" s="9"/>
      <c r="H1" s="9"/>
    </row>
    <row r="2" spans="1:8" x14ac:dyDescent="0.35">
      <c r="A2" s="9"/>
      <c r="B2" s="9"/>
      <c r="C2" s="9"/>
      <c r="D2" s="9"/>
      <c r="E2" s="9"/>
      <c r="F2" s="9"/>
      <c r="G2" s="9"/>
      <c r="H2" s="9"/>
    </row>
    <row r="3" spans="1:8" ht="14.5" customHeight="1" x14ac:dyDescent="0.35">
      <c r="A3" s="200" t="s">
        <v>35</v>
      </c>
      <c r="B3" s="200"/>
      <c r="C3" s="200"/>
      <c r="D3" s="200"/>
      <c r="E3" s="200"/>
      <c r="F3" s="200"/>
      <c r="G3" s="200"/>
      <c r="H3" s="200"/>
    </row>
    <row r="4" spans="1:8" x14ac:dyDescent="0.35">
      <c r="A4" s="200"/>
      <c r="B4" s="200"/>
      <c r="C4" s="200"/>
      <c r="D4" s="200"/>
      <c r="E4" s="200"/>
      <c r="F4" s="200"/>
      <c r="G4" s="200"/>
      <c r="H4" s="200"/>
    </row>
    <row r="5" spans="1:8" x14ac:dyDescent="0.35">
      <c r="A5" s="200"/>
      <c r="B5" s="200"/>
      <c r="C5" s="200"/>
      <c r="D5" s="200"/>
      <c r="E5" s="200"/>
      <c r="F5" s="200"/>
      <c r="G5" s="200"/>
      <c r="H5" s="200"/>
    </row>
    <row r="6" spans="1:8" x14ac:dyDescent="0.35">
      <c r="A6" s="17"/>
      <c r="B6" s="17"/>
      <c r="C6" s="17"/>
      <c r="D6" s="17"/>
      <c r="E6" s="17"/>
      <c r="F6" s="17"/>
      <c r="G6" s="17"/>
      <c r="H6" s="17"/>
    </row>
    <row r="7" spans="1:8" x14ac:dyDescent="0.35">
      <c r="A7" s="18" t="s">
        <v>36</v>
      </c>
      <c r="B7" s="9"/>
      <c r="C7" s="9"/>
      <c r="D7" s="9"/>
      <c r="E7" s="9"/>
      <c r="F7" s="9"/>
      <c r="G7" s="9"/>
      <c r="H7" s="9"/>
    </row>
  </sheetData>
  <mergeCells count="1">
    <mergeCell ref="A3:H5"/>
  </mergeCells>
  <hyperlinks>
    <hyperlink ref="A7" r:id="rId1" xr:uid="{5C9C3C8B-A26D-4F56-8628-23A4544FD112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9" tint="0.59999389629810485"/>
    <pageSetUpPr fitToPage="1"/>
  </sheetPr>
  <dimension ref="A1:K85"/>
  <sheetViews>
    <sheetView zoomScaleNormal="100" workbookViewId="0">
      <pane ySplit="1" topLeftCell="A2" activePane="bottomLeft" state="frozen"/>
      <selection pane="bottomLeft"/>
    </sheetView>
  </sheetViews>
  <sheetFormatPr defaultRowHeight="14.5" x14ac:dyDescent="0.35"/>
  <cols>
    <col min="1" max="1" width="43.1796875" customWidth="1"/>
    <col min="2" max="10" width="11.7265625" customWidth="1"/>
  </cols>
  <sheetData>
    <row r="1" spans="1:11" x14ac:dyDescent="0.35">
      <c r="A1" s="9"/>
      <c r="B1" s="19"/>
      <c r="C1" s="228" t="s">
        <v>50</v>
      </c>
      <c r="D1" s="228" t="s">
        <v>51</v>
      </c>
      <c r="E1" s="228" t="s">
        <v>52</v>
      </c>
      <c r="F1" s="228" t="s">
        <v>53</v>
      </c>
      <c r="G1" s="228" t="s">
        <v>54</v>
      </c>
      <c r="H1" s="228" t="s">
        <v>55</v>
      </c>
      <c r="I1" s="228" t="s">
        <v>56</v>
      </c>
      <c r="J1" s="228" t="s">
        <v>57</v>
      </c>
      <c r="K1" s="19"/>
    </row>
    <row r="2" spans="1:11" x14ac:dyDescent="0.35">
      <c r="A2" s="9" t="s">
        <v>58</v>
      </c>
      <c r="B2" s="62">
        <v>4</v>
      </c>
      <c r="C2" s="9"/>
      <c r="D2" s="9"/>
      <c r="E2" s="9"/>
      <c r="F2" s="9"/>
      <c r="G2" s="9"/>
      <c r="H2" s="9"/>
      <c r="I2" s="9"/>
      <c r="J2" s="9"/>
      <c r="K2" s="9"/>
    </row>
    <row r="3" spans="1:11" x14ac:dyDescent="0.35">
      <c r="A3" s="63" t="s">
        <v>59</v>
      </c>
      <c r="B3" s="64">
        <v>2</v>
      </c>
      <c r="C3" s="65"/>
      <c r="D3" s="13"/>
      <c r="E3" s="13"/>
      <c r="F3" s="13"/>
      <c r="G3" s="13"/>
      <c r="H3" s="13"/>
      <c r="I3" s="13"/>
      <c r="J3" s="13"/>
      <c r="K3" s="9"/>
    </row>
    <row r="4" spans="1:11" x14ac:dyDescent="0.35">
      <c r="A4" s="63" t="s">
        <v>60</v>
      </c>
      <c r="B4" s="104">
        <v>15</v>
      </c>
      <c r="C4" s="65"/>
      <c r="D4" s="13"/>
      <c r="E4" s="13"/>
      <c r="F4" s="13"/>
      <c r="G4" s="13"/>
      <c r="H4" s="13"/>
      <c r="I4" s="13"/>
      <c r="J4" s="13"/>
      <c r="K4" s="9"/>
    </row>
    <row r="5" spans="1:11" x14ac:dyDescent="0.35">
      <c r="A5" s="63" t="s">
        <v>61</v>
      </c>
      <c r="B5" s="104">
        <v>135</v>
      </c>
      <c r="C5" s="65"/>
      <c r="D5" s="13"/>
      <c r="E5" s="13"/>
      <c r="F5" s="13"/>
      <c r="G5" s="13"/>
      <c r="H5" s="13"/>
      <c r="I5" s="13"/>
      <c r="J5" s="13"/>
      <c r="K5" s="9"/>
    </row>
    <row r="6" spans="1:11" x14ac:dyDescent="0.35">
      <c r="A6" s="63" t="s">
        <v>62</v>
      </c>
      <c r="B6" s="104">
        <v>1000</v>
      </c>
      <c r="C6" s="65"/>
      <c r="D6" s="13"/>
      <c r="E6" s="13"/>
      <c r="F6" s="13"/>
      <c r="G6" s="13"/>
      <c r="H6" s="13"/>
      <c r="I6" s="13"/>
      <c r="J6" s="13"/>
      <c r="K6" s="9"/>
    </row>
    <row r="7" spans="1:11" x14ac:dyDescent="0.35">
      <c r="A7" s="63" t="s">
        <v>116</v>
      </c>
      <c r="B7" s="104">
        <v>100</v>
      </c>
      <c r="C7" s="65"/>
      <c r="D7" s="13"/>
      <c r="E7" s="13"/>
      <c r="F7" s="13"/>
      <c r="G7" s="13"/>
      <c r="H7" s="13"/>
      <c r="I7" s="13"/>
      <c r="J7" s="13"/>
      <c r="K7" s="9"/>
    </row>
    <row r="8" spans="1:11" x14ac:dyDescent="0.35">
      <c r="A8" s="65"/>
      <c r="B8" s="65"/>
      <c r="C8" s="65"/>
      <c r="D8" s="13"/>
      <c r="E8" s="13"/>
      <c r="F8" s="13"/>
      <c r="G8" s="13"/>
      <c r="H8" s="13"/>
      <c r="I8" s="13"/>
      <c r="J8" s="13"/>
      <c r="K8" s="9"/>
    </row>
    <row r="9" spans="1:11" ht="15" thickBot="1" x14ac:dyDescent="0.4">
      <c r="A9" s="20" t="s">
        <v>14</v>
      </c>
      <c r="B9" s="19"/>
      <c r="C9" s="19"/>
      <c r="D9" s="19"/>
      <c r="E9" s="19"/>
      <c r="F9" s="19"/>
      <c r="G9" s="19"/>
      <c r="H9" s="19"/>
      <c r="I9" s="19"/>
      <c r="J9" s="19"/>
      <c r="K9" s="66" t="s">
        <v>31</v>
      </c>
    </row>
    <row r="10" spans="1:11" x14ac:dyDescent="0.35">
      <c r="A10" s="67" t="s">
        <v>26</v>
      </c>
      <c r="B10" s="68"/>
      <c r="C10" s="124">
        <v>5</v>
      </c>
      <c r="D10" s="124">
        <v>3</v>
      </c>
      <c r="E10" s="124">
        <v>1</v>
      </c>
      <c r="F10" s="124">
        <v>1</v>
      </c>
      <c r="G10" s="124">
        <v>1</v>
      </c>
      <c r="H10" s="124">
        <v>3</v>
      </c>
      <c r="I10" s="124">
        <v>2</v>
      </c>
      <c r="J10" s="125">
        <v>1</v>
      </c>
      <c r="K10" s="69">
        <f>SUM(C10:J10)</f>
        <v>17</v>
      </c>
    </row>
    <row r="11" spans="1:11" x14ac:dyDescent="0.35">
      <c r="A11" s="21" t="s">
        <v>8</v>
      </c>
      <c r="B11" s="65"/>
      <c r="C11" s="126">
        <v>4</v>
      </c>
      <c r="D11" s="126">
        <v>2</v>
      </c>
      <c r="E11" s="126">
        <v>1</v>
      </c>
      <c r="F11" s="126">
        <v>1</v>
      </c>
      <c r="G11" s="126">
        <v>1</v>
      </c>
      <c r="H11" s="126">
        <v>3</v>
      </c>
      <c r="I11" s="126">
        <v>2</v>
      </c>
      <c r="J11" s="127">
        <v>1</v>
      </c>
      <c r="K11" s="69">
        <f>SUM(C11:J11)</f>
        <v>15</v>
      </c>
    </row>
    <row r="12" spans="1:11" x14ac:dyDescent="0.35">
      <c r="A12" s="63" t="s">
        <v>72</v>
      </c>
      <c r="B12" s="9"/>
      <c r="C12" s="126"/>
      <c r="D12" s="126">
        <v>5</v>
      </c>
      <c r="E12" s="126">
        <v>1</v>
      </c>
      <c r="F12" s="126">
        <v>1</v>
      </c>
      <c r="G12" s="126"/>
      <c r="H12" s="126"/>
      <c r="I12" s="126"/>
      <c r="J12" s="127"/>
      <c r="K12" s="69">
        <f>SUM(C12:J12)</f>
        <v>7</v>
      </c>
    </row>
    <row r="13" spans="1:11" x14ac:dyDescent="0.35">
      <c r="A13" s="63" t="s">
        <v>73</v>
      </c>
      <c r="B13" s="9"/>
      <c r="C13" s="126"/>
      <c r="D13" s="126">
        <v>5</v>
      </c>
      <c r="E13" s="126">
        <v>1</v>
      </c>
      <c r="F13" s="126">
        <v>1</v>
      </c>
      <c r="G13" s="126"/>
      <c r="H13" s="126"/>
      <c r="I13" s="126"/>
      <c r="J13" s="127"/>
      <c r="K13" s="69">
        <f>SUM(C13:J13)</f>
        <v>7</v>
      </c>
    </row>
    <row r="14" spans="1:11" x14ac:dyDescent="0.35">
      <c r="A14" s="16" t="s">
        <v>108</v>
      </c>
      <c r="B14" s="9"/>
      <c r="C14" s="128">
        <v>0.5</v>
      </c>
      <c r="D14" s="128">
        <v>0.25</v>
      </c>
      <c r="E14" s="128">
        <v>0.25</v>
      </c>
      <c r="F14" s="128"/>
      <c r="G14" s="128"/>
      <c r="H14" s="128"/>
      <c r="I14" s="128"/>
      <c r="J14" s="129"/>
      <c r="K14" s="229">
        <f>SUM(C14:J14)</f>
        <v>1</v>
      </c>
    </row>
    <row r="15" spans="1:11" x14ac:dyDescent="0.35">
      <c r="A15" s="63"/>
      <c r="B15" s="9"/>
      <c r="C15" s="71"/>
      <c r="D15" s="71"/>
      <c r="E15" s="71"/>
      <c r="F15" s="71"/>
      <c r="G15" s="71"/>
      <c r="H15" s="71"/>
      <c r="I15" s="71"/>
      <c r="J15" s="72"/>
      <c r="K15" s="70"/>
    </row>
    <row r="16" spans="1:11" ht="15" customHeight="1" x14ac:dyDescent="0.35">
      <c r="A16" s="16" t="s">
        <v>32</v>
      </c>
      <c r="B16" s="9"/>
      <c r="C16" s="16"/>
      <c r="D16" s="73"/>
      <c r="E16" s="74"/>
      <c r="F16" s="74"/>
      <c r="G16" s="74"/>
      <c r="H16" s="74"/>
      <c r="I16" s="74"/>
      <c r="J16" s="75"/>
      <c r="K16" s="76"/>
    </row>
    <row r="17" spans="1:11" x14ac:dyDescent="0.35">
      <c r="A17" s="63" t="s">
        <v>5</v>
      </c>
      <c r="B17" s="9"/>
      <c r="C17" s="113">
        <v>18</v>
      </c>
      <c r="D17" s="113"/>
      <c r="E17" s="114"/>
      <c r="F17" s="115"/>
      <c r="G17" s="116"/>
      <c r="H17" s="116"/>
      <c r="I17" s="116"/>
      <c r="J17" s="117"/>
      <c r="K17" s="78"/>
    </row>
    <row r="18" spans="1:11" x14ac:dyDescent="0.35">
      <c r="A18" s="63" t="s">
        <v>4</v>
      </c>
      <c r="B18" s="9"/>
      <c r="C18" s="113">
        <v>132</v>
      </c>
      <c r="D18" s="113"/>
      <c r="E18" s="114"/>
      <c r="F18" s="115"/>
      <c r="G18" s="116"/>
      <c r="H18" s="116"/>
      <c r="I18" s="116"/>
      <c r="J18" s="117"/>
      <c r="K18" s="78"/>
    </row>
    <row r="19" spans="1:11" x14ac:dyDescent="0.35">
      <c r="A19" s="63" t="s">
        <v>6</v>
      </c>
      <c r="B19" s="9"/>
      <c r="C19" s="113"/>
      <c r="D19" s="113">
        <v>32</v>
      </c>
      <c r="E19" s="114"/>
      <c r="F19" s="115"/>
      <c r="G19" s="116"/>
      <c r="H19" s="116"/>
      <c r="I19" s="116"/>
      <c r="J19" s="117"/>
      <c r="K19" s="78"/>
    </row>
    <row r="20" spans="1:11" x14ac:dyDescent="0.35">
      <c r="A20" s="63" t="s">
        <v>0</v>
      </c>
      <c r="B20" s="9"/>
      <c r="C20" s="113"/>
      <c r="D20" s="113">
        <v>88</v>
      </c>
      <c r="E20" s="114"/>
      <c r="F20" s="115"/>
      <c r="G20" s="116"/>
      <c r="H20" s="116"/>
      <c r="I20" s="116"/>
      <c r="J20" s="117"/>
      <c r="K20" s="78"/>
    </row>
    <row r="21" spans="1:11" x14ac:dyDescent="0.35">
      <c r="A21" s="63" t="s">
        <v>7</v>
      </c>
      <c r="B21" s="9"/>
      <c r="C21" s="113"/>
      <c r="D21" s="113"/>
      <c r="E21" s="114">
        <v>20</v>
      </c>
      <c r="F21" s="115"/>
      <c r="G21" s="116"/>
      <c r="H21" s="116"/>
      <c r="I21" s="116"/>
      <c r="J21" s="117"/>
      <c r="K21" s="78"/>
    </row>
    <row r="22" spans="1:11" x14ac:dyDescent="0.35">
      <c r="A22" s="63"/>
      <c r="B22" s="9"/>
      <c r="C22" s="113"/>
      <c r="D22" s="113"/>
      <c r="E22" s="114"/>
      <c r="F22" s="115"/>
      <c r="G22" s="116"/>
      <c r="H22" s="116"/>
      <c r="I22" s="116"/>
      <c r="J22" s="117"/>
      <c r="K22" s="78"/>
    </row>
    <row r="23" spans="1:11" x14ac:dyDescent="0.35">
      <c r="A23" s="63"/>
      <c r="B23" s="9"/>
      <c r="C23" s="113"/>
      <c r="D23" s="113"/>
      <c r="E23" s="114"/>
      <c r="F23" s="115"/>
      <c r="G23" s="116"/>
      <c r="H23" s="116"/>
      <c r="I23" s="116"/>
      <c r="J23" s="117"/>
      <c r="K23" s="78"/>
    </row>
    <row r="24" spans="1:11" x14ac:dyDescent="0.35">
      <c r="A24" s="63"/>
      <c r="B24" s="9"/>
      <c r="C24" s="113"/>
      <c r="D24" s="113"/>
      <c r="E24" s="114"/>
      <c r="F24" s="115"/>
      <c r="G24" s="116"/>
      <c r="H24" s="116"/>
      <c r="I24" s="116"/>
      <c r="J24" s="117"/>
      <c r="K24" s="78"/>
    </row>
    <row r="25" spans="1:11" x14ac:dyDescent="0.35">
      <c r="A25" s="63"/>
      <c r="B25" s="9"/>
      <c r="C25" s="113"/>
      <c r="D25" s="113"/>
      <c r="E25" s="114"/>
      <c r="F25" s="115"/>
      <c r="G25" s="116"/>
      <c r="H25" s="116"/>
      <c r="I25" s="116"/>
      <c r="J25" s="117"/>
      <c r="K25" s="78"/>
    </row>
    <row r="26" spans="1:11" x14ac:dyDescent="0.35">
      <c r="A26" s="16" t="s">
        <v>12</v>
      </c>
      <c r="B26" s="65"/>
      <c r="C26" s="118">
        <f t="shared" ref="C26:J26" si="0">SUM(C17:C25)/SUM($C$17:$J$25)</f>
        <v>0.51724137931034486</v>
      </c>
      <c r="D26" s="118">
        <f t="shared" si="0"/>
        <v>0.41379310344827586</v>
      </c>
      <c r="E26" s="119">
        <f t="shared" si="0"/>
        <v>6.8965517241379309E-2</v>
      </c>
      <c r="F26" s="118">
        <f t="shared" si="0"/>
        <v>0</v>
      </c>
      <c r="G26" s="119">
        <f t="shared" si="0"/>
        <v>0</v>
      </c>
      <c r="H26" s="119">
        <f t="shared" si="0"/>
        <v>0</v>
      </c>
      <c r="I26" s="119">
        <f t="shared" si="0"/>
        <v>0</v>
      </c>
      <c r="J26" s="120">
        <f t="shared" si="0"/>
        <v>0</v>
      </c>
      <c r="K26" s="79">
        <f>SUM(C26:J26)</f>
        <v>1</v>
      </c>
    </row>
    <row r="27" spans="1:11" x14ac:dyDescent="0.35">
      <c r="A27" s="80" t="s">
        <v>25</v>
      </c>
      <c r="B27" s="81"/>
      <c r="C27" s="121">
        <f>((C11/$K$11)+(C26))/2</f>
        <v>0.39195402298850579</v>
      </c>
      <c r="D27" s="121">
        <f>((D11/$K$11)+(D26))/2</f>
        <v>0.27356321839080461</v>
      </c>
      <c r="E27" s="122">
        <f t="shared" ref="E27:J27" si="1">((E11/$K$11)+(E26))/2</f>
        <v>6.7816091954022995E-2</v>
      </c>
      <c r="F27" s="121">
        <f t="shared" si="1"/>
        <v>3.3333333333333333E-2</v>
      </c>
      <c r="G27" s="122">
        <f t="shared" si="1"/>
        <v>3.3333333333333333E-2</v>
      </c>
      <c r="H27" s="122">
        <f t="shared" si="1"/>
        <v>0.1</v>
      </c>
      <c r="I27" s="122">
        <f t="shared" si="1"/>
        <v>6.6666666666666666E-2</v>
      </c>
      <c r="J27" s="123">
        <f t="shared" si="1"/>
        <v>3.3333333333333333E-2</v>
      </c>
      <c r="K27" s="79">
        <f>SUM(C27:J27)</f>
        <v>1</v>
      </c>
    </row>
    <row r="28" spans="1:11" x14ac:dyDescent="0.35">
      <c r="A28" s="9"/>
      <c r="B28" s="63"/>
      <c r="C28" s="63"/>
      <c r="D28" s="82"/>
      <c r="E28" s="83"/>
      <c r="F28" s="77"/>
      <c r="G28" s="77"/>
      <c r="H28" s="77"/>
      <c r="I28" s="77"/>
      <c r="J28" s="77"/>
      <c r="K28" s="65"/>
    </row>
    <row r="29" spans="1:11" x14ac:dyDescent="0.35">
      <c r="A29" s="20" t="s">
        <v>11</v>
      </c>
      <c r="B29" s="9"/>
      <c r="C29" s="63"/>
      <c r="D29" s="82"/>
      <c r="E29" s="83"/>
      <c r="F29" s="77"/>
      <c r="G29" s="77"/>
      <c r="H29" s="77"/>
      <c r="I29" s="77"/>
      <c r="J29" s="77"/>
      <c r="K29" s="65"/>
    </row>
    <row r="30" spans="1:11" x14ac:dyDescent="0.35">
      <c r="A30" s="9" t="s">
        <v>28</v>
      </c>
      <c r="B30" s="64">
        <v>5500</v>
      </c>
      <c r="C30" s="63"/>
      <c r="D30" s="82"/>
      <c r="E30" s="83"/>
      <c r="F30" s="77"/>
      <c r="G30" s="77"/>
      <c r="H30" s="77"/>
      <c r="I30" s="77"/>
      <c r="J30" s="77"/>
      <c r="K30" s="65"/>
    </row>
    <row r="31" spans="1:11" x14ac:dyDescent="0.35">
      <c r="A31" s="84" t="s">
        <v>94</v>
      </c>
      <c r="B31" s="64">
        <v>500</v>
      </c>
      <c r="C31" s="63"/>
      <c r="D31" s="82"/>
      <c r="E31" s="83"/>
      <c r="F31" s="77"/>
      <c r="G31" s="77"/>
      <c r="H31" s="77"/>
      <c r="I31" s="77"/>
      <c r="J31" s="77"/>
      <c r="K31" s="65"/>
    </row>
    <row r="32" spans="1:11" x14ac:dyDescent="0.35">
      <c r="A32" s="9" t="s">
        <v>2</v>
      </c>
      <c r="B32" s="64">
        <v>200</v>
      </c>
      <c r="C32" s="63"/>
      <c r="D32" s="82"/>
      <c r="E32" s="83"/>
      <c r="F32" s="77"/>
      <c r="G32" s="77"/>
      <c r="H32" s="77"/>
      <c r="I32" s="77"/>
      <c r="J32" s="77"/>
      <c r="K32" s="65"/>
    </row>
    <row r="33" spans="1:11" x14ac:dyDescent="0.35">
      <c r="A33" s="9" t="s">
        <v>3</v>
      </c>
      <c r="B33" s="104">
        <v>15</v>
      </c>
      <c r="C33" s="63"/>
      <c r="D33" s="82"/>
      <c r="E33" s="83"/>
      <c r="F33" s="77"/>
      <c r="G33" s="77"/>
      <c r="H33" s="77"/>
      <c r="I33" s="77"/>
      <c r="J33" s="77"/>
      <c r="K33" s="65"/>
    </row>
    <row r="34" spans="1:11" x14ac:dyDescent="0.35">
      <c r="A34" s="16"/>
      <c r="B34" s="16"/>
      <c r="C34" s="63"/>
      <c r="D34" s="82"/>
      <c r="E34" s="83"/>
      <c r="F34" s="77"/>
      <c r="G34" s="77"/>
      <c r="H34" s="77"/>
      <c r="I34" s="77"/>
      <c r="J34" s="77"/>
      <c r="K34" s="65"/>
    </row>
    <row r="35" spans="1:11" ht="15" thickBot="1" x14ac:dyDescent="0.4">
      <c r="A35" s="85" t="s">
        <v>13</v>
      </c>
      <c r="B35" s="86" t="s">
        <v>29</v>
      </c>
      <c r="C35" s="87" t="s">
        <v>30</v>
      </c>
      <c r="D35" s="16"/>
      <c r="E35" s="19"/>
      <c r="F35" s="19"/>
      <c r="G35" s="19"/>
      <c r="H35" s="19"/>
      <c r="I35" s="19"/>
      <c r="J35" s="19"/>
      <c r="K35" s="88" t="s">
        <v>27</v>
      </c>
    </row>
    <row r="36" spans="1:11" x14ac:dyDescent="0.35">
      <c r="A36" s="89" t="s">
        <v>74</v>
      </c>
      <c r="B36" s="130">
        <v>140</v>
      </c>
      <c r="C36" s="131">
        <v>140</v>
      </c>
      <c r="D36" s="132"/>
      <c r="E36" s="132"/>
      <c r="F36" s="132"/>
      <c r="G36" s="132"/>
      <c r="H36" s="132"/>
      <c r="I36" s="132"/>
      <c r="J36" s="133"/>
      <c r="K36" s="66">
        <f>$B36-SUM($C36:$J36)</f>
        <v>0</v>
      </c>
    </row>
    <row r="37" spans="1:11" x14ac:dyDescent="0.35">
      <c r="A37" s="90" t="s">
        <v>75</v>
      </c>
      <c r="B37" s="134">
        <v>140</v>
      </c>
      <c r="C37" s="135"/>
      <c r="D37" s="136">
        <v>140</v>
      </c>
      <c r="E37" s="136"/>
      <c r="F37" s="136"/>
      <c r="G37" s="136"/>
      <c r="H37" s="136"/>
      <c r="I37" s="136"/>
      <c r="J37" s="137"/>
      <c r="K37" s="66">
        <f t="shared" ref="K37:K78" si="2">$B37-SUM($C37:$J37)</f>
        <v>0</v>
      </c>
    </row>
    <row r="38" spans="1:11" x14ac:dyDescent="0.35">
      <c r="A38" s="90" t="s">
        <v>77</v>
      </c>
      <c r="B38" s="134">
        <v>140</v>
      </c>
      <c r="C38" s="135"/>
      <c r="D38" s="136"/>
      <c r="E38" s="136">
        <v>140</v>
      </c>
      <c r="F38" s="136"/>
      <c r="G38" s="136"/>
      <c r="H38" s="136"/>
      <c r="I38" s="136"/>
      <c r="J38" s="137"/>
      <c r="K38" s="66">
        <f t="shared" si="2"/>
        <v>0</v>
      </c>
    </row>
    <row r="39" spans="1:11" x14ac:dyDescent="0.35">
      <c r="A39" s="90" t="s">
        <v>78</v>
      </c>
      <c r="B39" s="134">
        <v>140</v>
      </c>
      <c r="C39" s="135"/>
      <c r="D39" s="136"/>
      <c r="E39" s="136"/>
      <c r="F39" s="136">
        <v>140</v>
      </c>
      <c r="G39" s="136"/>
      <c r="H39" s="136"/>
      <c r="I39" s="136"/>
      <c r="J39" s="137"/>
      <c r="K39" s="66">
        <f t="shared" si="2"/>
        <v>0</v>
      </c>
    </row>
    <row r="40" spans="1:11" x14ac:dyDescent="0.35">
      <c r="A40" s="90" t="s">
        <v>79</v>
      </c>
      <c r="B40" s="134">
        <v>140</v>
      </c>
      <c r="C40" s="135"/>
      <c r="D40" s="136"/>
      <c r="E40" s="136"/>
      <c r="F40" s="136"/>
      <c r="G40" s="136">
        <v>140</v>
      </c>
      <c r="H40" s="136"/>
      <c r="I40" s="136"/>
      <c r="J40" s="137"/>
      <c r="K40" s="66">
        <f t="shared" si="2"/>
        <v>0</v>
      </c>
    </row>
    <row r="41" spans="1:11" x14ac:dyDescent="0.35">
      <c r="A41" s="90" t="s">
        <v>80</v>
      </c>
      <c r="B41" s="134">
        <v>140</v>
      </c>
      <c r="C41" s="135"/>
      <c r="D41" s="136"/>
      <c r="E41" s="136"/>
      <c r="F41" s="136"/>
      <c r="G41" s="136"/>
      <c r="H41" s="136">
        <v>140</v>
      </c>
      <c r="I41" s="136"/>
      <c r="J41" s="137"/>
      <c r="K41" s="66">
        <f t="shared" si="2"/>
        <v>0</v>
      </c>
    </row>
    <row r="42" spans="1:11" x14ac:dyDescent="0.35">
      <c r="A42" s="90" t="s">
        <v>76</v>
      </c>
      <c r="B42" s="134">
        <v>64</v>
      </c>
      <c r="C42" s="135">
        <v>64</v>
      </c>
      <c r="D42" s="136"/>
      <c r="E42" s="136"/>
      <c r="F42" s="136"/>
      <c r="G42" s="136"/>
      <c r="H42" s="136"/>
      <c r="I42" s="136"/>
      <c r="J42" s="137"/>
      <c r="K42" s="66">
        <f t="shared" si="2"/>
        <v>0</v>
      </c>
    </row>
    <row r="43" spans="1:11" x14ac:dyDescent="0.35">
      <c r="A43" s="90" t="s">
        <v>81</v>
      </c>
      <c r="B43" s="134">
        <v>64</v>
      </c>
      <c r="C43" s="135">
        <v>64</v>
      </c>
      <c r="D43" s="136"/>
      <c r="E43" s="136"/>
      <c r="F43" s="136"/>
      <c r="G43" s="136"/>
      <c r="H43" s="136"/>
      <c r="I43" s="136"/>
      <c r="J43" s="137"/>
      <c r="K43" s="66">
        <f t="shared" si="2"/>
        <v>0</v>
      </c>
    </row>
    <row r="44" spans="1:11" x14ac:dyDescent="0.35">
      <c r="A44" s="90" t="s">
        <v>82</v>
      </c>
      <c r="B44" s="134">
        <v>64</v>
      </c>
      <c r="C44" s="135">
        <v>64</v>
      </c>
      <c r="D44" s="136"/>
      <c r="E44" s="136"/>
      <c r="F44" s="136"/>
      <c r="G44" s="136"/>
      <c r="H44" s="136"/>
      <c r="I44" s="136"/>
      <c r="J44" s="137"/>
      <c r="K44" s="66">
        <f t="shared" si="2"/>
        <v>0</v>
      </c>
    </row>
    <row r="45" spans="1:11" x14ac:dyDescent="0.35">
      <c r="A45" s="90" t="s">
        <v>83</v>
      </c>
      <c r="B45" s="134">
        <v>64</v>
      </c>
      <c r="C45" s="135">
        <v>64</v>
      </c>
      <c r="D45" s="136"/>
      <c r="E45" s="136"/>
      <c r="F45" s="136"/>
      <c r="G45" s="136"/>
      <c r="H45" s="136"/>
      <c r="I45" s="136"/>
      <c r="J45" s="137"/>
      <c r="K45" s="66">
        <f t="shared" si="2"/>
        <v>0</v>
      </c>
    </row>
    <row r="46" spans="1:11" x14ac:dyDescent="0.35">
      <c r="A46" s="90" t="s">
        <v>84</v>
      </c>
      <c r="B46" s="134">
        <v>64</v>
      </c>
      <c r="C46" s="135"/>
      <c r="D46" s="136">
        <v>64</v>
      </c>
      <c r="E46" s="136"/>
      <c r="F46" s="136"/>
      <c r="G46" s="136"/>
      <c r="H46" s="136"/>
      <c r="I46" s="136"/>
      <c r="J46" s="138"/>
      <c r="K46" s="66">
        <f t="shared" si="2"/>
        <v>0</v>
      </c>
    </row>
    <row r="47" spans="1:11" x14ac:dyDescent="0.35">
      <c r="A47" s="90" t="s">
        <v>85</v>
      </c>
      <c r="B47" s="134">
        <v>64</v>
      </c>
      <c r="C47" s="135"/>
      <c r="D47" s="136">
        <v>64</v>
      </c>
      <c r="E47" s="136"/>
      <c r="F47" s="136"/>
      <c r="G47" s="136"/>
      <c r="H47" s="136"/>
      <c r="I47" s="136"/>
      <c r="J47" s="137"/>
      <c r="K47" s="66">
        <f t="shared" si="2"/>
        <v>0</v>
      </c>
    </row>
    <row r="48" spans="1:11" x14ac:dyDescent="0.35">
      <c r="A48" s="90" t="s">
        <v>86</v>
      </c>
      <c r="B48" s="134">
        <v>64</v>
      </c>
      <c r="C48" s="135"/>
      <c r="D48" s="136"/>
      <c r="E48" s="136"/>
      <c r="F48" s="136"/>
      <c r="G48" s="136"/>
      <c r="H48" s="136">
        <v>64</v>
      </c>
      <c r="I48" s="136"/>
      <c r="J48" s="137"/>
      <c r="K48" s="66">
        <f t="shared" si="2"/>
        <v>0</v>
      </c>
    </row>
    <row r="49" spans="1:11" x14ac:dyDescent="0.35">
      <c r="A49" s="90" t="s">
        <v>87</v>
      </c>
      <c r="B49" s="134">
        <v>64</v>
      </c>
      <c r="C49" s="135"/>
      <c r="D49" s="136"/>
      <c r="E49" s="136"/>
      <c r="F49" s="136"/>
      <c r="G49" s="136"/>
      <c r="H49" s="136">
        <v>64</v>
      </c>
      <c r="I49" s="136"/>
      <c r="J49" s="137"/>
      <c r="K49" s="66">
        <f t="shared" si="2"/>
        <v>0</v>
      </c>
    </row>
    <row r="50" spans="1:11" x14ac:dyDescent="0.35">
      <c r="A50" s="90" t="s">
        <v>88</v>
      </c>
      <c r="B50" s="134">
        <v>64</v>
      </c>
      <c r="C50" s="135"/>
      <c r="D50" s="136"/>
      <c r="E50" s="136"/>
      <c r="F50" s="136"/>
      <c r="G50" s="136"/>
      <c r="H50" s="136"/>
      <c r="I50" s="136">
        <v>64</v>
      </c>
      <c r="J50" s="137"/>
      <c r="K50" s="66">
        <f t="shared" si="2"/>
        <v>0</v>
      </c>
    </row>
    <row r="51" spans="1:11" x14ac:dyDescent="0.35">
      <c r="A51" s="90" t="s">
        <v>89</v>
      </c>
      <c r="B51" s="134">
        <v>64</v>
      </c>
      <c r="C51" s="135"/>
      <c r="D51" s="136"/>
      <c r="E51" s="136"/>
      <c r="F51" s="136"/>
      <c r="G51" s="136"/>
      <c r="H51" s="136"/>
      <c r="I51" s="136">
        <v>64</v>
      </c>
      <c r="J51" s="137"/>
      <c r="K51" s="66">
        <f t="shared" si="2"/>
        <v>0</v>
      </c>
    </row>
    <row r="52" spans="1:11" x14ac:dyDescent="0.35">
      <c r="A52" s="90" t="s">
        <v>90</v>
      </c>
      <c r="B52" s="134">
        <v>64</v>
      </c>
      <c r="C52" s="135"/>
      <c r="D52" s="136"/>
      <c r="E52" s="136"/>
      <c r="F52" s="136"/>
      <c r="G52" s="136"/>
      <c r="H52" s="136"/>
      <c r="I52" s="136"/>
      <c r="J52" s="137">
        <v>64</v>
      </c>
      <c r="K52" s="66">
        <f t="shared" si="2"/>
        <v>0</v>
      </c>
    </row>
    <row r="53" spans="1:11" x14ac:dyDescent="0.35">
      <c r="A53" s="90" t="s">
        <v>91</v>
      </c>
      <c r="B53" s="134">
        <v>50</v>
      </c>
      <c r="C53" s="135">
        <v>50</v>
      </c>
      <c r="D53" s="136"/>
      <c r="E53" s="136"/>
      <c r="F53" s="136"/>
      <c r="G53" s="136"/>
      <c r="H53" s="136"/>
      <c r="I53" s="136"/>
      <c r="J53" s="137"/>
      <c r="K53" s="66">
        <f t="shared" si="2"/>
        <v>0</v>
      </c>
    </row>
    <row r="54" spans="1:11" x14ac:dyDescent="0.35">
      <c r="A54" s="90" t="s">
        <v>92</v>
      </c>
      <c r="B54" s="134">
        <v>64</v>
      </c>
      <c r="C54" s="135"/>
      <c r="D54" s="136"/>
      <c r="E54" s="136"/>
      <c r="F54" s="136"/>
      <c r="G54" s="136"/>
      <c r="H54" s="136">
        <v>64</v>
      </c>
      <c r="I54" s="136"/>
      <c r="J54" s="137"/>
      <c r="K54" s="66">
        <f t="shared" si="2"/>
        <v>0</v>
      </c>
    </row>
    <row r="55" spans="1:11" x14ac:dyDescent="0.35">
      <c r="A55" s="90"/>
      <c r="B55" s="134"/>
      <c r="C55" s="135"/>
      <c r="D55" s="136"/>
      <c r="E55" s="136"/>
      <c r="F55" s="136"/>
      <c r="G55" s="136"/>
      <c r="H55" s="136"/>
      <c r="I55" s="136"/>
      <c r="J55" s="137"/>
      <c r="K55" s="66">
        <f t="shared" si="2"/>
        <v>0</v>
      </c>
    </row>
    <row r="56" spans="1:11" x14ac:dyDescent="0.35">
      <c r="A56" s="90" t="s">
        <v>95</v>
      </c>
      <c r="B56" s="134">
        <v>600</v>
      </c>
      <c r="C56" s="135">
        <v>200</v>
      </c>
      <c r="D56" s="136">
        <v>300</v>
      </c>
      <c r="E56" s="136">
        <v>100</v>
      </c>
      <c r="F56" s="136"/>
      <c r="G56" s="136"/>
      <c r="H56" s="136"/>
      <c r="I56" s="136"/>
      <c r="J56" s="137"/>
      <c r="K56" s="66">
        <f t="shared" si="2"/>
        <v>0</v>
      </c>
    </row>
    <row r="57" spans="1:11" x14ac:dyDescent="0.35">
      <c r="A57" s="90" t="s">
        <v>96</v>
      </c>
      <c r="B57" s="134">
        <v>400</v>
      </c>
      <c r="C57" s="135">
        <v>100</v>
      </c>
      <c r="D57" s="136"/>
      <c r="E57" s="136"/>
      <c r="F57" s="136"/>
      <c r="G57" s="136"/>
      <c r="H57" s="136"/>
      <c r="I57" s="136"/>
      <c r="J57" s="137">
        <v>300</v>
      </c>
      <c r="K57" s="66">
        <f t="shared" si="2"/>
        <v>0</v>
      </c>
    </row>
    <row r="58" spans="1:11" x14ac:dyDescent="0.35">
      <c r="A58" s="90"/>
      <c r="B58" s="134"/>
      <c r="C58" s="135"/>
      <c r="D58" s="136"/>
      <c r="E58" s="136"/>
      <c r="F58" s="136"/>
      <c r="G58" s="136"/>
      <c r="H58" s="136"/>
      <c r="I58" s="136"/>
      <c r="J58" s="137"/>
      <c r="K58" s="66">
        <f t="shared" si="2"/>
        <v>0</v>
      </c>
    </row>
    <row r="59" spans="1:11" x14ac:dyDescent="0.35">
      <c r="A59" s="90"/>
      <c r="B59" s="134"/>
      <c r="C59" s="135"/>
      <c r="D59" s="136"/>
      <c r="E59" s="136"/>
      <c r="F59" s="136"/>
      <c r="G59" s="136"/>
      <c r="H59" s="136"/>
      <c r="I59" s="136"/>
      <c r="J59" s="137"/>
      <c r="K59" s="66">
        <f t="shared" si="2"/>
        <v>0</v>
      </c>
    </row>
    <row r="60" spans="1:11" x14ac:dyDescent="0.35">
      <c r="A60" s="90"/>
      <c r="B60" s="134"/>
      <c r="C60" s="135"/>
      <c r="D60" s="136"/>
      <c r="E60" s="136"/>
      <c r="F60" s="136"/>
      <c r="G60" s="136"/>
      <c r="H60" s="136"/>
      <c r="I60" s="136"/>
      <c r="J60" s="137"/>
      <c r="K60" s="66">
        <f t="shared" si="2"/>
        <v>0</v>
      </c>
    </row>
    <row r="61" spans="1:11" x14ac:dyDescent="0.35">
      <c r="A61" s="90"/>
      <c r="B61" s="134"/>
      <c r="C61" s="135"/>
      <c r="D61" s="136"/>
      <c r="E61" s="136"/>
      <c r="F61" s="136"/>
      <c r="G61" s="136"/>
      <c r="H61" s="136"/>
      <c r="I61" s="136"/>
      <c r="J61" s="137"/>
      <c r="K61" s="66">
        <f t="shared" si="2"/>
        <v>0</v>
      </c>
    </row>
    <row r="62" spans="1:11" x14ac:dyDescent="0.35">
      <c r="A62" s="90"/>
      <c r="B62" s="134"/>
      <c r="C62" s="135"/>
      <c r="D62" s="136"/>
      <c r="E62" s="136"/>
      <c r="F62" s="136"/>
      <c r="G62" s="136"/>
      <c r="H62" s="136"/>
      <c r="I62" s="136"/>
      <c r="J62" s="137"/>
      <c r="K62" s="66">
        <f t="shared" si="2"/>
        <v>0</v>
      </c>
    </row>
    <row r="63" spans="1:11" x14ac:dyDescent="0.35">
      <c r="A63" s="90"/>
      <c r="B63" s="134"/>
      <c r="C63" s="135"/>
      <c r="D63" s="136"/>
      <c r="E63" s="136"/>
      <c r="F63" s="136"/>
      <c r="G63" s="136"/>
      <c r="H63" s="136"/>
      <c r="I63" s="136"/>
      <c r="J63" s="137"/>
      <c r="K63" s="66">
        <f t="shared" si="2"/>
        <v>0</v>
      </c>
    </row>
    <row r="64" spans="1:11" x14ac:dyDescent="0.35">
      <c r="A64" s="90"/>
      <c r="B64" s="134"/>
      <c r="C64" s="135"/>
      <c r="D64" s="136"/>
      <c r="E64" s="136"/>
      <c r="F64" s="136"/>
      <c r="G64" s="136"/>
      <c r="H64" s="136"/>
      <c r="I64" s="136"/>
      <c r="J64" s="137"/>
      <c r="K64" s="66">
        <f t="shared" si="2"/>
        <v>0</v>
      </c>
    </row>
    <row r="65" spans="1:11" x14ac:dyDescent="0.35">
      <c r="A65" s="90"/>
      <c r="B65" s="134"/>
      <c r="C65" s="135"/>
      <c r="D65" s="136"/>
      <c r="E65" s="136"/>
      <c r="F65" s="136"/>
      <c r="G65" s="136"/>
      <c r="H65" s="136"/>
      <c r="I65" s="136"/>
      <c r="J65" s="137"/>
      <c r="K65" s="66">
        <f t="shared" si="2"/>
        <v>0</v>
      </c>
    </row>
    <row r="66" spans="1:11" x14ac:dyDescent="0.35">
      <c r="A66" s="90"/>
      <c r="B66" s="134"/>
      <c r="C66" s="135"/>
      <c r="D66" s="136"/>
      <c r="E66" s="136"/>
      <c r="F66" s="136"/>
      <c r="G66" s="136"/>
      <c r="H66" s="136"/>
      <c r="I66" s="136"/>
      <c r="J66" s="137"/>
      <c r="K66" s="66">
        <f t="shared" si="2"/>
        <v>0</v>
      </c>
    </row>
    <row r="67" spans="1:11" x14ac:dyDescent="0.35">
      <c r="A67" s="90"/>
      <c r="B67" s="134"/>
      <c r="C67" s="135"/>
      <c r="D67" s="136"/>
      <c r="E67" s="136"/>
      <c r="F67" s="136"/>
      <c r="G67" s="136"/>
      <c r="H67" s="136"/>
      <c r="I67" s="136"/>
      <c r="J67" s="137"/>
      <c r="K67" s="66">
        <f t="shared" si="2"/>
        <v>0</v>
      </c>
    </row>
    <row r="68" spans="1:11" x14ac:dyDescent="0.35">
      <c r="A68" s="90"/>
      <c r="B68" s="134"/>
      <c r="C68" s="135"/>
      <c r="D68" s="136"/>
      <c r="E68" s="136"/>
      <c r="F68" s="136"/>
      <c r="G68" s="136"/>
      <c r="H68" s="136"/>
      <c r="I68" s="136"/>
      <c r="J68" s="137"/>
      <c r="K68" s="66">
        <f t="shared" si="2"/>
        <v>0</v>
      </c>
    </row>
    <row r="69" spans="1:11" x14ac:dyDescent="0.35">
      <c r="A69" s="90"/>
      <c r="B69" s="134"/>
      <c r="C69" s="135"/>
      <c r="D69" s="136"/>
      <c r="E69" s="136"/>
      <c r="F69" s="136"/>
      <c r="G69" s="136"/>
      <c r="H69" s="136"/>
      <c r="I69" s="136"/>
      <c r="J69" s="137"/>
      <c r="K69" s="66">
        <f t="shared" si="2"/>
        <v>0</v>
      </c>
    </row>
    <row r="70" spans="1:11" x14ac:dyDescent="0.35">
      <c r="A70" s="90"/>
      <c r="B70" s="134"/>
      <c r="C70" s="135"/>
      <c r="D70" s="136"/>
      <c r="E70" s="136"/>
      <c r="F70" s="136"/>
      <c r="G70" s="136"/>
      <c r="H70" s="136"/>
      <c r="I70" s="136"/>
      <c r="J70" s="137"/>
      <c r="K70" s="66">
        <f t="shared" si="2"/>
        <v>0</v>
      </c>
    </row>
    <row r="71" spans="1:11" x14ac:dyDescent="0.35">
      <c r="A71" s="90"/>
      <c r="B71" s="134"/>
      <c r="C71" s="135"/>
      <c r="D71" s="136"/>
      <c r="E71" s="136"/>
      <c r="F71" s="136"/>
      <c r="G71" s="136"/>
      <c r="H71" s="136"/>
      <c r="I71" s="136"/>
      <c r="J71" s="137"/>
      <c r="K71" s="66">
        <f t="shared" si="2"/>
        <v>0</v>
      </c>
    </row>
    <row r="72" spans="1:11" x14ac:dyDescent="0.35">
      <c r="A72" s="90"/>
      <c r="B72" s="134"/>
      <c r="C72" s="135"/>
      <c r="D72" s="136"/>
      <c r="E72" s="136"/>
      <c r="F72" s="136"/>
      <c r="G72" s="136"/>
      <c r="H72" s="136"/>
      <c r="I72" s="136"/>
      <c r="J72" s="137"/>
      <c r="K72" s="66">
        <f t="shared" si="2"/>
        <v>0</v>
      </c>
    </row>
    <row r="73" spans="1:11" x14ac:dyDescent="0.35">
      <c r="A73" s="90"/>
      <c r="B73" s="134"/>
      <c r="C73" s="135"/>
      <c r="D73" s="136"/>
      <c r="E73" s="136"/>
      <c r="F73" s="136"/>
      <c r="G73" s="136"/>
      <c r="H73" s="136"/>
      <c r="I73" s="136"/>
      <c r="J73" s="137"/>
      <c r="K73" s="66">
        <f t="shared" si="2"/>
        <v>0</v>
      </c>
    </row>
    <row r="74" spans="1:11" x14ac:dyDescent="0.35">
      <c r="A74" s="90"/>
      <c r="B74" s="134"/>
      <c r="C74" s="135"/>
      <c r="D74" s="136"/>
      <c r="E74" s="136"/>
      <c r="F74" s="136"/>
      <c r="G74" s="136"/>
      <c r="H74" s="136"/>
      <c r="I74" s="136"/>
      <c r="J74" s="137"/>
      <c r="K74" s="66">
        <f t="shared" si="2"/>
        <v>0</v>
      </c>
    </row>
    <row r="75" spans="1:11" x14ac:dyDescent="0.35">
      <c r="A75" s="90"/>
      <c r="B75" s="134"/>
      <c r="C75" s="135"/>
      <c r="D75" s="136"/>
      <c r="E75" s="136"/>
      <c r="F75" s="136"/>
      <c r="G75" s="136"/>
      <c r="H75" s="136"/>
      <c r="I75" s="136"/>
      <c r="J75" s="137"/>
      <c r="K75" s="66">
        <f t="shared" si="2"/>
        <v>0</v>
      </c>
    </row>
    <row r="76" spans="1:11" x14ac:dyDescent="0.35">
      <c r="A76" s="90"/>
      <c r="B76" s="134"/>
      <c r="C76" s="135"/>
      <c r="D76" s="136"/>
      <c r="E76" s="136"/>
      <c r="F76" s="136"/>
      <c r="G76" s="136"/>
      <c r="H76" s="136"/>
      <c r="I76" s="136"/>
      <c r="J76" s="137"/>
      <c r="K76" s="66">
        <f t="shared" si="2"/>
        <v>0</v>
      </c>
    </row>
    <row r="77" spans="1:11" x14ac:dyDescent="0.35">
      <c r="A77" s="90"/>
      <c r="B77" s="134"/>
      <c r="C77" s="135"/>
      <c r="D77" s="136"/>
      <c r="E77" s="136"/>
      <c r="F77" s="136"/>
      <c r="G77" s="136"/>
      <c r="H77" s="136"/>
      <c r="I77" s="136"/>
      <c r="J77" s="137"/>
      <c r="K77" s="66">
        <f t="shared" si="2"/>
        <v>0</v>
      </c>
    </row>
    <row r="78" spans="1:11" ht="15" thickBot="1" x14ac:dyDescent="0.4">
      <c r="A78" s="91"/>
      <c r="B78" s="139"/>
      <c r="C78" s="140"/>
      <c r="D78" s="141"/>
      <c r="E78" s="141"/>
      <c r="F78" s="141"/>
      <c r="G78" s="141"/>
      <c r="H78" s="141"/>
      <c r="I78" s="141"/>
      <c r="J78" s="142"/>
      <c r="K78" s="66">
        <f t="shared" si="2"/>
        <v>0</v>
      </c>
    </row>
    <row r="79" spans="1:11" ht="15" thickTop="1" x14ac:dyDescent="0.35">
      <c r="A79" s="92"/>
      <c r="B79" s="93"/>
      <c r="C79" s="93"/>
      <c r="D79" s="93"/>
      <c r="E79" s="93"/>
      <c r="F79" s="93"/>
      <c r="G79" s="93"/>
      <c r="H79" s="93"/>
      <c r="I79" s="93"/>
      <c r="J79" s="94"/>
      <c r="K79" s="66"/>
    </row>
    <row r="80" spans="1:11" x14ac:dyDescent="0.35">
      <c r="A80" s="143" t="s">
        <v>40</v>
      </c>
      <c r="B80" s="65"/>
      <c r="C80" s="65"/>
      <c r="D80" s="65"/>
      <c r="E80" s="65"/>
      <c r="F80" s="65"/>
      <c r="G80" s="65"/>
      <c r="H80" s="65"/>
      <c r="I80" s="65"/>
      <c r="J80" s="95"/>
      <c r="K80" s="66"/>
    </row>
    <row r="81" spans="1:11" ht="15" thickBot="1" x14ac:dyDescent="0.4">
      <c r="A81" s="143"/>
      <c r="B81" s="254" t="s">
        <v>100</v>
      </c>
      <c r="C81" s="233" t="s">
        <v>99</v>
      </c>
      <c r="D81" s="234"/>
      <c r="E81" s="234"/>
      <c r="F81" s="234"/>
      <c r="G81" s="234"/>
      <c r="H81" s="234"/>
      <c r="I81" s="234"/>
      <c r="J81" s="235"/>
      <c r="K81" s="66" t="s">
        <v>27</v>
      </c>
    </row>
    <row r="82" spans="1:11" ht="15" thickTop="1" x14ac:dyDescent="0.35">
      <c r="A82" s="96" t="s">
        <v>93</v>
      </c>
      <c r="B82" s="255">
        <f>B31</f>
        <v>500</v>
      </c>
      <c r="C82" s="97">
        <f>$B$31*C14</f>
        <v>250</v>
      </c>
      <c r="D82" s="97">
        <f>$B$31*D14</f>
        <v>125</v>
      </c>
      <c r="E82" s="97">
        <f>$B$31*E14</f>
        <v>125</v>
      </c>
      <c r="F82" s="97"/>
      <c r="G82" s="97"/>
      <c r="H82" s="97">
        <f>$B$31*H14</f>
        <v>0</v>
      </c>
      <c r="I82" s="97"/>
      <c r="J82" s="98"/>
      <c r="K82" s="232">
        <f>B82-SUM(C82:J82)</f>
        <v>0</v>
      </c>
    </row>
    <row r="83" spans="1:11" x14ac:dyDescent="0.35">
      <c r="A83" s="99" t="s">
        <v>15</v>
      </c>
      <c r="B83" s="256">
        <f>B32</f>
        <v>200</v>
      </c>
      <c r="C83" s="230">
        <f>$B$32*C27</f>
        <v>78.390804597701162</v>
      </c>
      <c r="D83" s="230">
        <f t="shared" ref="D83:J83" si="3">$B$32*D27</f>
        <v>54.712643678160923</v>
      </c>
      <c r="E83" s="230">
        <f t="shared" si="3"/>
        <v>13.563218390804598</v>
      </c>
      <c r="F83" s="230">
        <f t="shared" si="3"/>
        <v>6.666666666666667</v>
      </c>
      <c r="G83" s="230">
        <f t="shared" si="3"/>
        <v>6.666666666666667</v>
      </c>
      <c r="H83" s="230">
        <f t="shared" si="3"/>
        <v>20</v>
      </c>
      <c r="I83" s="230">
        <f t="shared" si="3"/>
        <v>13.333333333333334</v>
      </c>
      <c r="J83" s="231">
        <f t="shared" si="3"/>
        <v>6.666666666666667</v>
      </c>
      <c r="K83" s="66">
        <f>B83-SUM(C83:J83)</f>
        <v>0</v>
      </c>
    </row>
    <row r="84" spans="1:11" x14ac:dyDescent="0.35">
      <c r="A84" s="96" t="s">
        <v>97</v>
      </c>
      <c r="B84" s="257">
        <f>B30-SUM(B31:B32,B36:B78)</f>
        <v>2142</v>
      </c>
      <c r="C84" s="97">
        <f>$B$84*((SUM((C36:C78,C82:C83)))/SUM($B$36:$B$78,$B$82:$B$83))</f>
        <v>685.33207368918272</v>
      </c>
      <c r="D84" s="97">
        <f>$B$84*((SUM((D36:D78,D82:D83)))/SUM($B$36:$B$78,$B$82:$B$83))</f>
        <v>476.95070957671851</v>
      </c>
      <c r="E84" s="97">
        <f>$B$84*((SUM((E36:E78,E82:E83)))/SUM($B$36:$B$78,$B$82:$B$83))</f>
        <v>241.47778850300875</v>
      </c>
      <c r="F84" s="97">
        <f>$B$84*((SUM((F36:F78,F82:F83)))/SUM($B$36:$B$78,$B$82:$B$83))</f>
        <v>93.55568790946991</v>
      </c>
      <c r="G84" s="97">
        <f>$B$84*((SUM((G36:G78,G82:G83)))/SUM($B$36:$B$78,$B$82:$B$83))</f>
        <v>93.55568790946991</v>
      </c>
      <c r="H84" s="97">
        <f>$B$84*((SUM((H36:H78,H82:H83)))/SUM($B$36:$B$78,$B$82:$B$83))</f>
        <v>224.53365098272783</v>
      </c>
      <c r="I84" s="97">
        <f>$B$84*((SUM((I36:I78,I82:I83)))/SUM($B$36:$B$78,$B$82:$B$83))</f>
        <v>90.153662894580108</v>
      </c>
      <c r="J84" s="98">
        <f>$B$84*((SUM((J36:J78,J82:J83)))/SUM($B$36:$B$78,$B$82:$B$83))</f>
        <v>236.44073853484218</v>
      </c>
      <c r="K84" s="66">
        <f>B84-SUM(C84:J84)</f>
        <v>0</v>
      </c>
    </row>
    <row r="85" spans="1:11" x14ac:dyDescent="0.35">
      <c r="A85" s="3"/>
    </row>
  </sheetData>
  <pageMargins left="0.25" right="0.25" top="0.75" bottom="0.75" header="0.3" footer="0.3"/>
  <pageSetup paperSize="3" scale="31" orientation="landscape" r:id="rId1"/>
  <ignoredErrors>
    <ignoredError sqref="E26:E27 G26:K26 I27:K27 G27:H2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707EE-EFE5-4D62-A7E4-0F8C1DDCC39A}">
  <sheetPr>
    <tabColor theme="9" tint="0.59999389629810485"/>
    <pageSetUpPr fitToPage="1"/>
  </sheetPr>
  <dimension ref="A1:K16"/>
  <sheetViews>
    <sheetView zoomScaleNormal="100" workbookViewId="0">
      <pane ySplit="1" topLeftCell="A2" activePane="bottomLeft" state="frozen"/>
      <selection pane="bottomLeft"/>
    </sheetView>
  </sheetViews>
  <sheetFormatPr defaultRowHeight="14.5" x14ac:dyDescent="0.35"/>
  <cols>
    <col min="1" max="1" width="45" customWidth="1"/>
    <col min="2" max="11" width="13.7265625" customWidth="1"/>
  </cols>
  <sheetData>
    <row r="1" spans="1:11" x14ac:dyDescent="0.35">
      <c r="A1" s="9"/>
      <c r="B1" s="9"/>
      <c r="C1" s="19" t="str">
        <f>Data!C1</f>
        <v>Partner 1</v>
      </c>
      <c r="D1" s="19" t="str">
        <f>Data!D1</f>
        <v>Partner 2</v>
      </c>
      <c r="E1" s="19" t="str">
        <f>Data!E1</f>
        <v>Partner 3</v>
      </c>
      <c r="F1" s="19" t="str">
        <f>Data!F1</f>
        <v>Partner 4</v>
      </c>
      <c r="G1" s="19" t="str">
        <f>Data!G1</f>
        <v>Partner 5</v>
      </c>
      <c r="H1" s="19" t="str">
        <f>Data!H1</f>
        <v>Partner 6</v>
      </c>
      <c r="I1" s="19" t="str">
        <f>Data!I1</f>
        <v>Partner 7</v>
      </c>
      <c r="J1" s="19" t="str">
        <f>Data!J1</f>
        <v>Partner 8</v>
      </c>
      <c r="K1" s="19" t="s">
        <v>1</v>
      </c>
    </row>
    <row r="2" spans="1:11" x14ac:dyDescent="0.35">
      <c r="A2" s="9" t="s">
        <v>47</v>
      </c>
      <c r="B2" s="144">
        <v>25.5</v>
      </c>
      <c r="C2" s="9"/>
      <c r="D2" s="9"/>
      <c r="E2" s="9"/>
      <c r="F2" s="9"/>
      <c r="G2" s="9"/>
      <c r="H2" s="9"/>
      <c r="I2" s="9"/>
      <c r="J2" s="9"/>
      <c r="K2" s="9"/>
    </row>
    <row r="3" spans="1:11" x14ac:dyDescent="0.35">
      <c r="A3" s="9" t="s">
        <v>9</v>
      </c>
      <c r="B3" s="106">
        <v>29</v>
      </c>
      <c r="C3" s="9"/>
      <c r="D3" s="9"/>
      <c r="E3" s="9"/>
      <c r="F3" s="9"/>
      <c r="G3" s="9"/>
      <c r="H3" s="9"/>
      <c r="I3" s="9"/>
      <c r="J3" s="9"/>
      <c r="K3" s="9"/>
    </row>
    <row r="4" spans="1:11" x14ac:dyDescent="0.35">
      <c r="A4" s="9" t="s">
        <v>48</v>
      </c>
      <c r="B4" s="100">
        <v>40</v>
      </c>
      <c r="C4" s="9"/>
      <c r="D4" s="13"/>
      <c r="E4" s="13"/>
      <c r="F4" s="13"/>
      <c r="G4" s="13"/>
      <c r="H4" s="13"/>
      <c r="I4" s="13"/>
      <c r="J4" s="13"/>
      <c r="K4" s="9"/>
    </row>
    <row r="5" spans="1:11" x14ac:dyDescent="0.35">
      <c r="A5" s="9" t="s">
        <v>23</v>
      </c>
      <c r="B5" s="100">
        <v>40</v>
      </c>
      <c r="C5" s="9"/>
      <c r="D5" s="13"/>
      <c r="E5" s="13"/>
      <c r="F5" s="13"/>
      <c r="G5" s="13"/>
      <c r="H5" s="13"/>
      <c r="I5" s="13"/>
      <c r="J5" s="13"/>
      <c r="K5" s="9"/>
    </row>
    <row r="6" spans="1:11" x14ac:dyDescent="0.35">
      <c r="A6" s="9" t="s">
        <v>49</v>
      </c>
      <c r="B6" s="105">
        <f>B2*52*B4</f>
        <v>53040</v>
      </c>
      <c r="C6" s="9"/>
      <c r="D6" s="13"/>
      <c r="E6" s="13"/>
      <c r="F6" s="13"/>
      <c r="G6" s="13"/>
      <c r="H6" s="13"/>
      <c r="I6" s="13"/>
      <c r="J6" s="13"/>
      <c r="K6" s="9"/>
    </row>
    <row r="7" spans="1:11" x14ac:dyDescent="0.35">
      <c r="A7" s="9" t="s">
        <v>24</v>
      </c>
      <c r="B7" s="105">
        <f>B3*52*B5</f>
        <v>60320</v>
      </c>
      <c r="C7" s="9"/>
      <c r="D7" s="13"/>
      <c r="E7" s="13"/>
      <c r="F7" s="13"/>
      <c r="G7" s="13"/>
      <c r="H7" s="13"/>
      <c r="I7" s="13"/>
      <c r="J7" s="13"/>
      <c r="K7" s="9"/>
    </row>
    <row r="8" spans="1:11" ht="15" thickBot="1" x14ac:dyDescent="0.4">
      <c r="A8" s="101"/>
      <c r="B8" s="19"/>
      <c r="C8" s="19"/>
      <c r="D8" s="19"/>
      <c r="E8" s="19"/>
      <c r="F8" s="19"/>
      <c r="G8" s="19"/>
      <c r="H8" s="19"/>
      <c r="I8" s="19"/>
      <c r="J8" s="19"/>
      <c r="K8" s="9"/>
    </row>
    <row r="9" spans="1:11" x14ac:dyDescent="0.35">
      <c r="A9" s="251" t="s">
        <v>107</v>
      </c>
      <c r="B9" s="250"/>
      <c r="C9" s="252">
        <f>Data!C14</f>
        <v>0.5</v>
      </c>
      <c r="D9" s="252">
        <f>Data!D14</f>
        <v>0.25</v>
      </c>
      <c r="E9" s="252">
        <f>Data!E14</f>
        <v>0.25</v>
      </c>
      <c r="F9" s="252">
        <f>Data!F14</f>
        <v>0</v>
      </c>
      <c r="G9" s="252">
        <f>Data!G14</f>
        <v>0</v>
      </c>
      <c r="H9" s="252">
        <f>Data!H14</f>
        <v>0</v>
      </c>
      <c r="I9" s="252">
        <f>Data!I14</f>
        <v>0</v>
      </c>
      <c r="J9" s="253">
        <f>Data!J14</f>
        <v>0</v>
      </c>
      <c r="K9" s="261">
        <f>SUM(C9:J9)</f>
        <v>1</v>
      </c>
    </row>
    <row r="10" spans="1:11" x14ac:dyDescent="0.35">
      <c r="A10" s="245" t="s">
        <v>98</v>
      </c>
      <c r="B10" s="246"/>
      <c r="C10" s="247">
        <f>$B$6*Data!C14</f>
        <v>26520</v>
      </c>
      <c r="D10" s="248">
        <f>$B$6*Data!D14</f>
        <v>13260</v>
      </c>
      <c r="E10" s="248">
        <f>$B$6*Data!E14</f>
        <v>13260</v>
      </c>
      <c r="F10" s="248">
        <f>$B$6*Data!F14</f>
        <v>0</v>
      </c>
      <c r="G10" s="248">
        <f>$B$6*Data!G14</f>
        <v>0</v>
      </c>
      <c r="H10" s="248">
        <f>$B$6*Data!H14</f>
        <v>0</v>
      </c>
      <c r="I10" s="248">
        <f>$B$6*Data!I14</f>
        <v>0</v>
      </c>
      <c r="J10" s="249">
        <f>$B$6*Data!J14</f>
        <v>0</v>
      </c>
      <c r="K10" s="107">
        <f>SUM(B10:J10)</f>
        <v>53040</v>
      </c>
    </row>
    <row r="11" spans="1:11" x14ac:dyDescent="0.35">
      <c r="A11" s="245"/>
      <c r="B11" s="246"/>
      <c r="C11" s="247"/>
      <c r="D11" s="248"/>
      <c r="E11" s="248"/>
      <c r="F11" s="248"/>
      <c r="G11" s="248"/>
      <c r="H11" s="248"/>
      <c r="I11" s="248"/>
      <c r="J11" s="249"/>
      <c r="K11" s="107"/>
    </row>
    <row r="12" spans="1:11" x14ac:dyDescent="0.35">
      <c r="A12" s="245" t="s">
        <v>25</v>
      </c>
      <c r="B12" s="246"/>
      <c r="C12" s="258">
        <f>Data!C27</f>
        <v>0.39195402298850579</v>
      </c>
      <c r="D12" s="259">
        <f>Data!D27</f>
        <v>0.27356321839080461</v>
      </c>
      <c r="E12" s="259">
        <f>Data!E27</f>
        <v>6.7816091954022995E-2</v>
      </c>
      <c r="F12" s="259">
        <f>Data!F27</f>
        <v>3.3333333333333333E-2</v>
      </c>
      <c r="G12" s="259">
        <f>Data!G27</f>
        <v>3.3333333333333333E-2</v>
      </c>
      <c r="H12" s="259">
        <f>Data!H27</f>
        <v>0.1</v>
      </c>
      <c r="I12" s="259">
        <f>Data!I27</f>
        <v>6.6666666666666666E-2</v>
      </c>
      <c r="J12" s="260">
        <f>Data!J27</f>
        <v>3.3333333333333333E-2</v>
      </c>
      <c r="K12" s="262">
        <f>SUM(C12:J12)</f>
        <v>1</v>
      </c>
    </row>
    <row r="13" spans="1:11" x14ac:dyDescent="0.35">
      <c r="A13" s="102" t="s">
        <v>10</v>
      </c>
      <c r="B13" s="23"/>
      <c r="C13" s="109">
        <f>$B$7*Data!C27</f>
        <v>23642.666666666668</v>
      </c>
      <c r="D13" s="110">
        <f>$B$7*Data!D27</f>
        <v>16501.333333333336</v>
      </c>
      <c r="E13" s="111">
        <f>$B$7*Data!E27</f>
        <v>4090.666666666667</v>
      </c>
      <c r="F13" s="110">
        <f>$B$7*Data!F27</f>
        <v>2010.6666666666667</v>
      </c>
      <c r="G13" s="111">
        <f>$B$7*Data!G27</f>
        <v>2010.6666666666667</v>
      </c>
      <c r="H13" s="111">
        <f>$B$7*Data!H27</f>
        <v>6032</v>
      </c>
      <c r="I13" s="111">
        <f>$B$7*Data!I27</f>
        <v>4021.3333333333335</v>
      </c>
      <c r="J13" s="112">
        <f>$B$7*Data!J27</f>
        <v>2010.6666666666667</v>
      </c>
      <c r="K13" s="108">
        <f>SUM(B13:J13)</f>
        <v>60319.999999999993</v>
      </c>
    </row>
    <row r="14" spans="1:11" x14ac:dyDescent="0.35">
      <c r="B14" s="5"/>
      <c r="C14" s="5"/>
      <c r="D14" s="6"/>
      <c r="E14" s="7"/>
      <c r="F14" s="8"/>
      <c r="G14" s="8"/>
      <c r="H14" s="8"/>
      <c r="I14" s="8"/>
      <c r="J14" s="8"/>
      <c r="K14" s="4"/>
    </row>
    <row r="15" spans="1:11" x14ac:dyDescent="0.35">
      <c r="A15" s="2"/>
      <c r="B15" s="2"/>
      <c r="C15" s="1"/>
    </row>
    <row r="16" spans="1:11" x14ac:dyDescent="0.35">
      <c r="A16" s="2"/>
      <c r="B16" s="2"/>
      <c r="C16" s="1"/>
    </row>
  </sheetData>
  <pageMargins left="0.25" right="0.25" top="0.75" bottom="0.75" header="0.3" footer="0.3"/>
  <pageSetup paperSize="3" scale="31" orientation="landscape" r:id="rId1"/>
  <ignoredErrors>
    <ignoredError sqref="K13 E13 G13:J13" unlockedFormula="1"/>
    <ignoredError sqref="K12 K1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0"/>
  </sheetPr>
  <dimension ref="A1:O32"/>
  <sheetViews>
    <sheetView zoomScaleNormal="100" workbookViewId="0">
      <pane ySplit="1" topLeftCell="A2" activePane="bottomLeft" state="frozen"/>
      <selection pane="bottomLeft"/>
    </sheetView>
  </sheetViews>
  <sheetFormatPr defaultRowHeight="14.5" x14ac:dyDescent="0.35"/>
  <cols>
    <col min="1" max="1" width="34.26953125" customWidth="1"/>
    <col min="2" max="2" width="13.54296875" style="174" customWidth="1"/>
    <col min="3" max="3" width="13.54296875" customWidth="1"/>
    <col min="4" max="4" width="13.54296875" style="174" customWidth="1"/>
    <col min="5" max="5" width="13.54296875" customWidth="1"/>
    <col min="6" max="6" width="13.54296875" style="174" customWidth="1"/>
    <col min="7" max="7" width="13.54296875" customWidth="1"/>
    <col min="8" max="8" width="13.54296875" style="174" customWidth="1"/>
    <col min="9" max="9" width="13.54296875" customWidth="1"/>
    <col min="10" max="10" width="13.54296875" style="196" customWidth="1"/>
    <col min="11" max="15" width="9.1796875" style="1"/>
  </cols>
  <sheetData>
    <row r="1" spans="1:10" ht="18" customHeight="1" thickBot="1" x14ac:dyDescent="0.4">
      <c r="A1" s="13"/>
      <c r="B1" s="279" t="str">
        <f>Data!C1</f>
        <v>Partner 1</v>
      </c>
      <c r="C1" s="280" t="str">
        <f>Data!D1</f>
        <v>Partner 2</v>
      </c>
      <c r="D1" s="281" t="str">
        <f>Data!E1</f>
        <v>Partner 3</v>
      </c>
      <c r="E1" s="280" t="str">
        <f>Data!F1</f>
        <v>Partner 4</v>
      </c>
      <c r="F1" s="281" t="str">
        <f>Data!G1</f>
        <v>Partner 5</v>
      </c>
      <c r="G1" s="280" t="str">
        <f>Data!H1</f>
        <v>Partner 6</v>
      </c>
      <c r="H1" s="281" t="str">
        <f>Data!I1</f>
        <v>Partner 7</v>
      </c>
      <c r="I1" s="282" t="str">
        <f>Data!J1</f>
        <v>Partner 8</v>
      </c>
      <c r="J1" s="283" t="s">
        <v>1</v>
      </c>
    </row>
    <row r="2" spans="1:10" ht="18" customHeight="1" x14ac:dyDescent="0.35">
      <c r="A2" s="197" t="s">
        <v>20</v>
      </c>
      <c r="B2" s="268"/>
      <c r="C2" s="269"/>
      <c r="D2" s="270"/>
      <c r="E2" s="269"/>
      <c r="F2" s="270"/>
      <c r="G2" s="269"/>
      <c r="H2" s="270"/>
      <c r="I2" s="271"/>
      <c r="J2" s="195"/>
    </row>
    <row r="3" spans="1:10" ht="18" customHeight="1" x14ac:dyDescent="0.35">
      <c r="A3" s="22" t="s">
        <v>16</v>
      </c>
      <c r="B3" s="272">
        <f>SUM(Data!C36:C78,Data!C82:C84)</f>
        <v>1759.7228782868838</v>
      </c>
      <c r="C3" s="273">
        <f>SUM(Data!D36:D78,Data!D82:D84)</f>
        <v>1224.6633532548794</v>
      </c>
      <c r="D3" s="274">
        <f>SUM(Data!E36:E78,Data!E82:E84)</f>
        <v>620.04100689381335</v>
      </c>
      <c r="E3" s="273">
        <f>SUM(Data!F36:F78,Data!F82:F84)</f>
        <v>240.22235457613658</v>
      </c>
      <c r="F3" s="275">
        <f>SUM(Data!G36:G78,Data!G82:G84)</f>
        <v>240.22235457613658</v>
      </c>
      <c r="G3" s="276">
        <f>SUM(Data!H36:H78,Data!H82:H84)</f>
        <v>576.53365098272786</v>
      </c>
      <c r="H3" s="274">
        <f>SUM(Data!I36:I78,Data!I82:I84)</f>
        <v>231.48699622791344</v>
      </c>
      <c r="I3" s="277">
        <f>SUM(Data!J36:J78,Data!J82:J84)</f>
        <v>607.10740520150887</v>
      </c>
      <c r="J3" s="278">
        <f>SUM(B3:I3)</f>
        <v>5500</v>
      </c>
    </row>
    <row r="4" spans="1:10" ht="18" customHeight="1" x14ac:dyDescent="0.35">
      <c r="A4" s="27" t="s">
        <v>103</v>
      </c>
      <c r="B4" s="161">
        <f>B3/Data!$B$30</f>
        <v>0.31994961423397889</v>
      </c>
      <c r="C4" s="28">
        <f>C3/Data!$B$30</f>
        <v>0.2226660642281599</v>
      </c>
      <c r="D4" s="176">
        <f>D3/Data!$B$30</f>
        <v>0.11273472852614788</v>
      </c>
      <c r="E4" s="28">
        <f>E3/Data!$B$30</f>
        <v>4.3676791741115745E-2</v>
      </c>
      <c r="F4" s="190">
        <f>F3/Data!$B$30</f>
        <v>4.3676791741115745E-2</v>
      </c>
      <c r="G4" s="29">
        <f>G3/Data!$B$30</f>
        <v>0.10482430017867779</v>
      </c>
      <c r="H4" s="176">
        <f>H3/Data!$B$30</f>
        <v>4.2088544768711537E-2</v>
      </c>
      <c r="I4" s="30">
        <f>I3/Data!$B$30</f>
        <v>0.11038316458209252</v>
      </c>
      <c r="J4" s="263">
        <f>SUM(B4:I4)</f>
        <v>0.99999999999999989</v>
      </c>
    </row>
    <row r="5" spans="1:10" ht="18" customHeight="1" x14ac:dyDescent="0.35">
      <c r="A5" s="23" t="s">
        <v>17</v>
      </c>
      <c r="B5" s="160">
        <f>B3*Data!$B$33</f>
        <v>26395.843174303256</v>
      </c>
      <c r="C5" s="24">
        <f>C3*Data!$B$33</f>
        <v>18369.950298823191</v>
      </c>
      <c r="D5" s="175">
        <f>D3*Data!$B$33</f>
        <v>9300.6151034072009</v>
      </c>
      <c r="E5" s="24">
        <f>E3*Data!$B$33</f>
        <v>3603.3353186420486</v>
      </c>
      <c r="F5" s="189">
        <f>F3*Data!$B$33</f>
        <v>3603.3353186420486</v>
      </c>
      <c r="G5" s="25">
        <f>G3*Data!$B$33</f>
        <v>8648.0047647409174</v>
      </c>
      <c r="H5" s="175">
        <f>H3*Data!$B$33</f>
        <v>3472.3049434187014</v>
      </c>
      <c r="I5" s="26">
        <f>I3*Data!$B$33</f>
        <v>9106.6110780226336</v>
      </c>
      <c r="J5" s="264">
        <f>SUM(B5:I5)</f>
        <v>82500</v>
      </c>
    </row>
    <row r="6" spans="1:10" ht="18" customHeight="1" x14ac:dyDescent="0.35">
      <c r="A6" s="27"/>
      <c r="B6" s="162"/>
      <c r="C6" s="31"/>
      <c r="D6" s="177"/>
      <c r="E6" s="31"/>
      <c r="F6" s="191"/>
      <c r="G6" s="32"/>
      <c r="H6" s="177"/>
      <c r="I6" s="33"/>
      <c r="J6" s="263"/>
    </row>
    <row r="7" spans="1:10" ht="18" customHeight="1" x14ac:dyDescent="0.35">
      <c r="A7" s="198" t="s">
        <v>21</v>
      </c>
      <c r="B7" s="163"/>
      <c r="C7" s="34"/>
      <c r="D7" s="178"/>
      <c r="E7" s="34"/>
      <c r="F7" s="192"/>
      <c r="G7" s="35"/>
      <c r="H7" s="178"/>
      <c r="I7" s="36"/>
      <c r="J7" s="265"/>
    </row>
    <row r="8" spans="1:10" ht="18" customHeight="1" x14ac:dyDescent="0.35">
      <c r="A8" s="37" t="s">
        <v>104</v>
      </c>
      <c r="B8" s="164">
        <f>(Data!$B$6*12)*B9</f>
        <v>2181.818181818182</v>
      </c>
      <c r="C8" s="38">
        <f>(Data!$B$6*12)*C9</f>
        <v>6545.454545454545</v>
      </c>
      <c r="D8" s="179">
        <f>(Data!$B$6*12)*D9</f>
        <v>2181.818181818182</v>
      </c>
      <c r="E8" s="38">
        <f>(Data!$B$6*12)*E9</f>
        <v>1090.909090909091</v>
      </c>
      <c r="F8" s="193">
        <f>(Data!$B$6*12)*F9</f>
        <v>0</v>
      </c>
      <c r="G8" s="39">
        <f>(Data!$B$6*12)*G9</f>
        <v>0</v>
      </c>
      <c r="H8" s="179">
        <f>(Data!$B$6*12)*H9</f>
        <v>0</v>
      </c>
      <c r="I8" s="40">
        <f>(Data!$B$6*12)*I9</f>
        <v>0</v>
      </c>
      <c r="J8" s="266">
        <f t="shared" ref="J8:J23" si="0">SUM(B8:I8)</f>
        <v>12000</v>
      </c>
    </row>
    <row r="9" spans="1:10" ht="18" customHeight="1" x14ac:dyDescent="0.35">
      <c r="A9" s="41" t="s">
        <v>109</v>
      </c>
      <c r="B9" s="165">
        <f>((B21*Data!$K$12)+(B24*Data!$B$2))/(Data!$K$12+Data!$B$2)</f>
        <v>0.18181818181818182</v>
      </c>
      <c r="C9" s="42">
        <f>((C21*Data!$K$12)+(C24*Data!$B$2))/(Data!$K$12+Data!$B$2)</f>
        <v>0.54545454545454541</v>
      </c>
      <c r="D9" s="180">
        <f>((D21*Data!$K$12)+(D24*Data!$B$2))/(Data!$K$12+Data!$B$2)</f>
        <v>0.18181818181818182</v>
      </c>
      <c r="E9" s="42">
        <f>((E21*Data!$K$12)+(E24*Data!$B$2))/(Data!$K$12+Data!$B$2)</f>
        <v>9.0909090909090912E-2</v>
      </c>
      <c r="F9" s="194">
        <f>((F21*Data!$K$12)+(F24*Data!$B$2))/(Data!$K$12+Data!$B$2)</f>
        <v>0</v>
      </c>
      <c r="G9" s="43">
        <f>((G21*Data!$K$12)+(G24*Data!$B$2))/(Data!$K$12+Data!$B$2)</f>
        <v>0</v>
      </c>
      <c r="H9" s="180">
        <f>((H21*Data!$K$12)+(H24*Data!$B$2))/(Data!$K$12+Data!$B$2)</f>
        <v>0</v>
      </c>
      <c r="I9" s="44">
        <f>((I21*Data!$K$12)+(I24*Data!$B$2))/(Data!$K$12+Data!$B$2)</f>
        <v>0</v>
      </c>
      <c r="J9" s="263">
        <f t="shared" si="0"/>
        <v>1</v>
      </c>
    </row>
    <row r="10" spans="1:10" ht="18" customHeight="1" x14ac:dyDescent="0.35">
      <c r="A10" s="41"/>
      <c r="B10" s="165"/>
      <c r="C10" s="42"/>
      <c r="D10" s="180"/>
      <c r="E10" s="42"/>
      <c r="F10" s="180"/>
      <c r="G10" s="237"/>
      <c r="H10" s="180"/>
      <c r="I10" s="44"/>
      <c r="J10" s="263"/>
    </row>
    <row r="11" spans="1:10" s="1" customFormat="1" ht="19.5" customHeight="1" x14ac:dyDescent="0.35">
      <c r="A11" s="22" t="s">
        <v>105</v>
      </c>
      <c r="B11" s="166">
        <f>(Data!$B$5*12)*'Billing Allocations'!B12</f>
        <v>810</v>
      </c>
      <c r="C11" s="45">
        <f>(Data!$B$5*12)*'Billing Allocations'!C12</f>
        <v>405</v>
      </c>
      <c r="D11" s="181">
        <f>(Data!$B$5*12)*'Billing Allocations'!D12</f>
        <v>405</v>
      </c>
      <c r="E11" s="45">
        <f>(Data!$B$5*12)*'Billing Allocations'!E12</f>
        <v>0</v>
      </c>
      <c r="F11" s="181">
        <f>(Data!$B$5*12)*'Billing Allocations'!F12</f>
        <v>0</v>
      </c>
      <c r="G11" s="45">
        <f>(Data!$B$5*12)*'Billing Allocations'!G12</f>
        <v>0</v>
      </c>
      <c r="H11" s="181">
        <f>(Data!$B$5*12)*'Billing Allocations'!H12</f>
        <v>0</v>
      </c>
      <c r="I11" s="46">
        <f>(Data!$B$5*12)*'Billing Allocations'!I12</f>
        <v>0</v>
      </c>
      <c r="J11" s="267">
        <f t="shared" si="0"/>
        <v>1620</v>
      </c>
    </row>
    <row r="12" spans="1:10" s="1" customFormat="1" ht="19.5" customHeight="1" x14ac:dyDescent="0.35">
      <c r="A12" s="22" t="s">
        <v>106</v>
      </c>
      <c r="B12" s="167">
        <f>Data!C14</f>
        <v>0.5</v>
      </c>
      <c r="C12" s="47">
        <f>Data!D14</f>
        <v>0.25</v>
      </c>
      <c r="D12" s="182">
        <f>Data!E14</f>
        <v>0.25</v>
      </c>
      <c r="E12" s="47">
        <f>Data!F14</f>
        <v>0</v>
      </c>
      <c r="F12" s="182">
        <f>Data!G14</f>
        <v>0</v>
      </c>
      <c r="G12" s="47">
        <f>Data!H14</f>
        <v>0</v>
      </c>
      <c r="H12" s="182">
        <f>Data!I14</f>
        <v>0</v>
      </c>
      <c r="I12" s="48">
        <f>Data!J14</f>
        <v>0</v>
      </c>
      <c r="J12" s="263">
        <f t="shared" si="0"/>
        <v>1</v>
      </c>
    </row>
    <row r="13" spans="1:10" s="1" customFormat="1" ht="19.5" customHeight="1" x14ac:dyDescent="0.35">
      <c r="A13" s="22"/>
      <c r="B13" s="167"/>
      <c r="C13" s="47"/>
      <c r="D13" s="182"/>
      <c r="E13" s="47"/>
      <c r="F13" s="182"/>
      <c r="G13" s="47"/>
      <c r="H13" s="182"/>
      <c r="I13" s="48"/>
      <c r="J13" s="263"/>
    </row>
    <row r="14" spans="1:10" s="1" customFormat="1" ht="19.5" customHeight="1" x14ac:dyDescent="0.35">
      <c r="A14" s="22" t="s">
        <v>111</v>
      </c>
      <c r="B14" s="166">
        <f>((Data!$B$4*Data!$K$13)*12)*'Billing Allocations'!B15</f>
        <v>0</v>
      </c>
      <c r="C14" s="45">
        <f>((Data!$B$4*Data!$K$13)*12)*'Billing Allocations'!C15</f>
        <v>900</v>
      </c>
      <c r="D14" s="181">
        <f>((Data!$B$4*Data!$K$13)*12)*'Billing Allocations'!D15</f>
        <v>180</v>
      </c>
      <c r="E14" s="45">
        <f>((Data!$B$4*Data!$K$13)*12)*'Billing Allocations'!E15</f>
        <v>180</v>
      </c>
      <c r="F14" s="181">
        <f>((Data!$B$4*Data!$K$13)*12)*'Billing Allocations'!F15</f>
        <v>0</v>
      </c>
      <c r="G14" s="45">
        <f>((Data!$B$4*Data!$K$13)*12)*'Billing Allocations'!G15</f>
        <v>0</v>
      </c>
      <c r="H14" s="181">
        <f>((Data!$B$4*Data!$K$13)*12)*'Billing Allocations'!H15</f>
        <v>0</v>
      </c>
      <c r="I14" s="46">
        <f>((Data!$B$4*Data!$K$13)*12)*'Billing Allocations'!I15</f>
        <v>0</v>
      </c>
      <c r="J14" s="267">
        <f t="shared" si="0"/>
        <v>1260</v>
      </c>
    </row>
    <row r="15" spans="1:10" s="1" customFormat="1" ht="19.5" customHeight="1" x14ac:dyDescent="0.35">
      <c r="A15" s="22" t="s">
        <v>110</v>
      </c>
      <c r="B15" s="167">
        <f>Data!C13/Data!$K$13</f>
        <v>0</v>
      </c>
      <c r="C15" s="47">
        <f>Data!D13/Data!$K$13</f>
        <v>0.7142857142857143</v>
      </c>
      <c r="D15" s="182">
        <f>Data!E13/Data!$K$13</f>
        <v>0.14285714285714285</v>
      </c>
      <c r="E15" s="47">
        <f>Data!F13/Data!$K$13</f>
        <v>0.14285714285714285</v>
      </c>
      <c r="F15" s="182">
        <f>Data!G13/Data!$K$13</f>
        <v>0</v>
      </c>
      <c r="G15" s="47">
        <f>Data!H13/Data!$K$13</f>
        <v>0</v>
      </c>
      <c r="H15" s="182">
        <f>Data!I13/Data!$K$13</f>
        <v>0</v>
      </c>
      <c r="I15" s="48">
        <f>Data!J13/Data!$K$13</f>
        <v>0</v>
      </c>
      <c r="J15" s="263">
        <f t="shared" si="0"/>
        <v>1</v>
      </c>
    </row>
    <row r="16" spans="1:10" s="1" customFormat="1" ht="19.5" customHeight="1" x14ac:dyDescent="0.35">
      <c r="A16" s="22"/>
      <c r="B16" s="167"/>
      <c r="C16" s="47"/>
      <c r="D16" s="182"/>
      <c r="E16" s="47"/>
      <c r="F16" s="182"/>
      <c r="G16" s="47"/>
      <c r="H16" s="182"/>
      <c r="I16" s="48"/>
      <c r="J16" s="263"/>
    </row>
    <row r="17" spans="1:10" s="1" customFormat="1" ht="19.5" customHeight="1" x14ac:dyDescent="0.35">
      <c r="A17" s="22" t="s">
        <v>112</v>
      </c>
      <c r="B17" s="166">
        <f>((Data!$B$4*Data!$B$3)*12)*B18</f>
        <v>160.55172413793105</v>
      </c>
      <c r="C17" s="45">
        <f>((Data!$B$4*Data!$B$3)*12)*C18</f>
        <v>94.241379310344826</v>
      </c>
      <c r="D17" s="181">
        <f>((Data!$B$4*Data!$B$3)*12)*D18</f>
        <v>57.206896551724142</v>
      </c>
      <c r="E17" s="45">
        <f>((Data!$B$4*Data!$B$3)*12)*E18</f>
        <v>6</v>
      </c>
      <c r="F17" s="181">
        <f>((Data!$B$4*Data!$B$3)*12)*F18</f>
        <v>6</v>
      </c>
      <c r="G17" s="45">
        <f>((Data!$B$4*Data!$B$3)*12)*G18</f>
        <v>18</v>
      </c>
      <c r="H17" s="181">
        <f>((Data!$B$4*Data!$B$3)*12)*H18</f>
        <v>12</v>
      </c>
      <c r="I17" s="46">
        <f>((Data!$B$4*Data!$B$3)*12)*I18</f>
        <v>6</v>
      </c>
      <c r="J17" s="267">
        <f t="shared" ref="J17:J18" si="1">SUM(B17:I17)</f>
        <v>360</v>
      </c>
    </row>
    <row r="18" spans="1:10" s="1" customFormat="1" ht="19.5" customHeight="1" x14ac:dyDescent="0.35">
      <c r="A18" s="22" t="s">
        <v>113</v>
      </c>
      <c r="B18" s="167">
        <f>(Data!C14+Data!C27)/2</f>
        <v>0.4459770114942529</v>
      </c>
      <c r="C18" s="47">
        <f>(Data!D14+Data!D27)/2</f>
        <v>0.26178160919540228</v>
      </c>
      <c r="D18" s="182">
        <f>(Data!E14+Data!E27)/2</f>
        <v>0.1589080459770115</v>
      </c>
      <c r="E18" s="47">
        <f>(Data!F14+Data!F27)/2</f>
        <v>1.6666666666666666E-2</v>
      </c>
      <c r="F18" s="182">
        <f>(Data!G14+Data!G27)/2</f>
        <v>1.6666666666666666E-2</v>
      </c>
      <c r="G18" s="47">
        <f>(Data!H14+Data!H27)/2</f>
        <v>0.05</v>
      </c>
      <c r="H18" s="182">
        <f>(Data!I14+Data!I27)/2</f>
        <v>3.3333333333333333E-2</v>
      </c>
      <c r="I18" s="48">
        <f>(Data!J14+Data!J27)/2</f>
        <v>1.6666666666666666E-2</v>
      </c>
      <c r="J18" s="263">
        <f t="shared" si="1"/>
        <v>1</v>
      </c>
    </row>
    <row r="19" spans="1:10" s="1" customFormat="1" ht="19.5" customHeight="1" x14ac:dyDescent="0.35">
      <c r="A19" s="22"/>
      <c r="B19" s="167"/>
      <c r="C19" s="47"/>
      <c r="D19" s="182"/>
      <c r="E19" s="47"/>
      <c r="F19" s="182"/>
      <c r="G19" s="47"/>
      <c r="H19" s="182"/>
      <c r="I19" s="48"/>
      <c r="J19" s="263"/>
    </row>
    <row r="20" spans="1:10" s="1" customFormat="1" ht="19.5" customHeight="1" x14ac:dyDescent="0.35">
      <c r="A20" s="22" t="s">
        <v>114</v>
      </c>
      <c r="B20" s="166">
        <f>((Data!$B$7*Data!$K$12)*12)*'Billing Allocations'!B21</f>
        <v>0</v>
      </c>
      <c r="C20" s="45">
        <f>((Data!$B$7*Data!$K$12)*12)*'Billing Allocations'!C21</f>
        <v>6000</v>
      </c>
      <c r="D20" s="181">
        <f>((Data!$B$7*Data!$K$12)*12)*'Billing Allocations'!D21</f>
        <v>1200</v>
      </c>
      <c r="E20" s="45">
        <f>((Data!$B$7*Data!$K$12)*12)*'Billing Allocations'!E21</f>
        <v>1200</v>
      </c>
      <c r="F20" s="181">
        <f>((Data!$B$7*Data!$K$12)*12)*'Billing Allocations'!F21</f>
        <v>0</v>
      </c>
      <c r="G20" s="45">
        <f>((Data!$B$7*Data!$K$12)*12)*'Billing Allocations'!G21</f>
        <v>0</v>
      </c>
      <c r="H20" s="181">
        <f>((Data!$B$7*Data!$K$12)*12)*'Billing Allocations'!H21</f>
        <v>0</v>
      </c>
      <c r="I20" s="46">
        <f>((Data!$B$7*Data!$K$12)*12)*'Billing Allocations'!I21</f>
        <v>0</v>
      </c>
      <c r="J20" s="267">
        <f t="shared" si="0"/>
        <v>8400</v>
      </c>
    </row>
    <row r="21" spans="1:10" s="1" customFormat="1" ht="19.5" customHeight="1" x14ac:dyDescent="0.35">
      <c r="A21" s="22" t="s">
        <v>115</v>
      </c>
      <c r="B21" s="167">
        <f>Data!C12/Data!$K$12</f>
        <v>0</v>
      </c>
      <c r="C21" s="47">
        <f>Data!D12/Data!$K$12</f>
        <v>0.7142857142857143</v>
      </c>
      <c r="D21" s="182">
        <f>Data!E12/Data!$K$12</f>
        <v>0.14285714285714285</v>
      </c>
      <c r="E21" s="47">
        <f>Data!F12/Data!$K$12</f>
        <v>0.14285714285714285</v>
      </c>
      <c r="F21" s="182">
        <f>Data!G12/Data!$K$12</f>
        <v>0</v>
      </c>
      <c r="G21" s="47">
        <f>Data!H12/Data!$K$12</f>
        <v>0</v>
      </c>
      <c r="H21" s="182">
        <f>Data!I12/Data!$K$12</f>
        <v>0</v>
      </c>
      <c r="I21" s="48">
        <f>Data!J12/Data!$K$12</f>
        <v>0</v>
      </c>
      <c r="J21" s="263">
        <f t="shared" si="0"/>
        <v>1</v>
      </c>
    </row>
    <row r="22" spans="1:10" s="1" customFormat="1" ht="19.5" customHeight="1" x14ac:dyDescent="0.35">
      <c r="A22" s="22"/>
      <c r="B22" s="167"/>
      <c r="C22" s="47"/>
      <c r="D22" s="182"/>
      <c r="E22" s="47"/>
      <c r="F22" s="182"/>
      <c r="G22" s="47"/>
      <c r="H22" s="182"/>
      <c r="I22" s="48"/>
      <c r="J22" s="263"/>
    </row>
    <row r="23" spans="1:10" s="1" customFormat="1" ht="19.5" customHeight="1" x14ac:dyDescent="0.35">
      <c r="A23" s="22" t="s">
        <v>117</v>
      </c>
      <c r="B23" s="284">
        <f>((Data!$B$7*Data!$B$2)*12)*'Billing Allocations'!B24</f>
        <v>2400</v>
      </c>
      <c r="C23" s="285">
        <f>((Data!$B$7*Data!$B$2)*12)*'Billing Allocations'!C24</f>
        <v>1200</v>
      </c>
      <c r="D23" s="286">
        <f>((Data!$B$7*Data!$B$2)*12)*'Billing Allocations'!D24</f>
        <v>1200</v>
      </c>
      <c r="E23" s="285">
        <f>((Data!$B$7*Data!$B$2)*12)*'Billing Allocations'!E24</f>
        <v>0</v>
      </c>
      <c r="F23" s="286">
        <f>((Data!$B$7*Data!$B$2)*12)*'Billing Allocations'!F24</f>
        <v>0</v>
      </c>
      <c r="G23" s="285">
        <f>((Data!$B$7*Data!$B$2)*12)*'Billing Allocations'!G24</f>
        <v>0</v>
      </c>
      <c r="H23" s="286">
        <f>((Data!$B$7*Data!$B$2)*12)*'Billing Allocations'!H24</f>
        <v>0</v>
      </c>
      <c r="I23" s="287">
        <f>((Data!$B$7*Data!$B$2)*12)*'Billing Allocations'!I24</f>
        <v>0</v>
      </c>
      <c r="J23" s="267">
        <f t="shared" si="0"/>
        <v>4800</v>
      </c>
    </row>
    <row r="24" spans="1:10" s="1" customFormat="1" ht="19.5" customHeight="1" x14ac:dyDescent="0.35">
      <c r="A24" s="22" t="s">
        <v>118</v>
      </c>
      <c r="B24" s="167">
        <f>Data!C14</f>
        <v>0.5</v>
      </c>
      <c r="C24" s="47">
        <f>Data!D14</f>
        <v>0.25</v>
      </c>
      <c r="D24" s="182">
        <f>Data!E14</f>
        <v>0.25</v>
      </c>
      <c r="E24" s="47">
        <f>Data!F14</f>
        <v>0</v>
      </c>
      <c r="F24" s="182">
        <f>Data!G14</f>
        <v>0</v>
      </c>
      <c r="G24" s="47">
        <f>Data!H14</f>
        <v>0</v>
      </c>
      <c r="H24" s="182">
        <f>Data!I14</f>
        <v>0</v>
      </c>
      <c r="I24" s="48">
        <f>Data!J14</f>
        <v>0</v>
      </c>
      <c r="J24" s="263">
        <f t="shared" ref="J24" si="2">SUM(B24:I24)</f>
        <v>1</v>
      </c>
    </row>
    <row r="25" spans="1:10" s="1" customFormat="1" ht="19.5" customHeight="1" x14ac:dyDescent="0.35">
      <c r="A25" s="49"/>
      <c r="B25" s="168"/>
      <c r="C25" s="50"/>
      <c r="D25" s="183"/>
      <c r="E25" s="50"/>
      <c r="F25" s="183"/>
      <c r="G25" s="50"/>
      <c r="H25" s="183"/>
      <c r="I25" s="51"/>
      <c r="J25" s="265"/>
    </row>
    <row r="26" spans="1:10" s="1" customFormat="1" ht="19.5" customHeight="1" x14ac:dyDescent="0.35">
      <c r="A26" s="197" t="s">
        <v>18</v>
      </c>
      <c r="B26" s="169"/>
      <c r="C26" s="52"/>
      <c r="D26" s="184"/>
      <c r="E26" s="52"/>
      <c r="F26" s="184"/>
      <c r="G26" s="52"/>
      <c r="H26" s="184"/>
      <c r="I26" s="53"/>
      <c r="J26" s="265"/>
    </row>
    <row r="27" spans="1:10" s="1" customFormat="1" ht="19.5" customHeight="1" x14ac:dyDescent="0.35">
      <c r="A27" s="49" t="s">
        <v>101</v>
      </c>
      <c r="B27" s="170">
        <f>'Additional Costs'!C10</f>
        <v>26520</v>
      </c>
      <c r="C27" s="54">
        <f>'Additional Costs'!D10</f>
        <v>13260</v>
      </c>
      <c r="D27" s="185">
        <f>'Additional Costs'!E10</f>
        <v>13260</v>
      </c>
      <c r="E27" s="54">
        <f>'Additional Costs'!F10</f>
        <v>0</v>
      </c>
      <c r="F27" s="185">
        <f>'Additional Costs'!G10</f>
        <v>0</v>
      </c>
      <c r="G27" s="54">
        <f>'Additional Costs'!H10</f>
        <v>0</v>
      </c>
      <c r="H27" s="185">
        <f>'Additional Costs'!I10</f>
        <v>0</v>
      </c>
      <c r="I27" s="55">
        <f>'Additional Costs'!J10</f>
        <v>0</v>
      </c>
      <c r="J27" s="267">
        <f>SUM(B27:I27)</f>
        <v>53040</v>
      </c>
    </row>
    <row r="28" spans="1:10" s="1" customFormat="1" ht="19.5" customHeight="1" x14ac:dyDescent="0.35">
      <c r="A28" s="49" t="s">
        <v>102</v>
      </c>
      <c r="B28" s="171">
        <f>Data!C14</f>
        <v>0.5</v>
      </c>
      <c r="C28" s="56">
        <f>Data!D14</f>
        <v>0.25</v>
      </c>
      <c r="D28" s="186">
        <f>Data!E14</f>
        <v>0.25</v>
      </c>
      <c r="E28" s="56">
        <f>Data!F14</f>
        <v>0</v>
      </c>
      <c r="F28" s="186">
        <f>Data!G14</f>
        <v>0</v>
      </c>
      <c r="G28" s="56">
        <f>Data!H14</f>
        <v>0</v>
      </c>
      <c r="H28" s="186">
        <f>Data!I14</f>
        <v>0</v>
      </c>
      <c r="I28" s="57">
        <f>Data!J14</f>
        <v>0</v>
      </c>
      <c r="J28" s="263">
        <f>SUM(B28:I28)</f>
        <v>1</v>
      </c>
    </row>
    <row r="29" spans="1:10" s="1" customFormat="1" ht="19.5" customHeight="1" x14ac:dyDescent="0.35">
      <c r="A29" s="49"/>
      <c r="B29" s="171"/>
      <c r="C29" s="56"/>
      <c r="D29" s="186"/>
      <c r="E29" s="56"/>
      <c r="F29" s="186"/>
      <c r="G29" s="56"/>
      <c r="H29" s="186"/>
      <c r="I29" s="57"/>
      <c r="J29" s="263"/>
    </row>
    <row r="30" spans="1:10" s="1" customFormat="1" ht="19.5" customHeight="1" x14ac:dyDescent="0.35">
      <c r="A30" s="49" t="s">
        <v>19</v>
      </c>
      <c r="B30" s="170">
        <f>'Additional Costs'!C13</f>
        <v>23642.666666666668</v>
      </c>
      <c r="C30" s="54">
        <f>'Additional Costs'!D13</f>
        <v>16501.333333333336</v>
      </c>
      <c r="D30" s="185">
        <f>'Additional Costs'!E13</f>
        <v>4090.666666666667</v>
      </c>
      <c r="E30" s="54">
        <f>'Additional Costs'!F13</f>
        <v>2010.6666666666667</v>
      </c>
      <c r="F30" s="185">
        <f>'Additional Costs'!G13</f>
        <v>2010.6666666666667</v>
      </c>
      <c r="G30" s="54">
        <f>'Additional Costs'!H13</f>
        <v>6032</v>
      </c>
      <c r="H30" s="185">
        <f>'Additional Costs'!I13</f>
        <v>4021.3333333333335</v>
      </c>
      <c r="I30" s="55">
        <f>'Additional Costs'!J13</f>
        <v>2010.6666666666667</v>
      </c>
      <c r="J30" s="267">
        <f>SUM(B30:I30)</f>
        <v>60319.999999999993</v>
      </c>
    </row>
    <row r="31" spans="1:10" s="1" customFormat="1" ht="19.5" customHeight="1" x14ac:dyDescent="0.35">
      <c r="A31" s="49" t="s">
        <v>22</v>
      </c>
      <c r="B31" s="172">
        <f>Data!C27</f>
        <v>0.39195402298850579</v>
      </c>
      <c r="C31" s="58">
        <f>Data!D27</f>
        <v>0.27356321839080461</v>
      </c>
      <c r="D31" s="187">
        <f>Data!E27</f>
        <v>6.7816091954022995E-2</v>
      </c>
      <c r="E31" s="58">
        <f>Data!F27</f>
        <v>3.3333333333333333E-2</v>
      </c>
      <c r="F31" s="187">
        <f>Data!G27</f>
        <v>3.3333333333333333E-2</v>
      </c>
      <c r="G31" s="58">
        <f>Data!H27</f>
        <v>0.1</v>
      </c>
      <c r="H31" s="187">
        <f>Data!I27</f>
        <v>6.6666666666666666E-2</v>
      </c>
      <c r="I31" s="59">
        <f>Data!J27</f>
        <v>3.3333333333333333E-2</v>
      </c>
      <c r="J31" s="263">
        <f>SUM(B31:I31)</f>
        <v>1</v>
      </c>
    </row>
    <row r="32" spans="1:10" s="1" customFormat="1" ht="20.25" customHeight="1" thickBot="1" x14ac:dyDescent="0.4">
      <c r="A32" s="22"/>
      <c r="B32" s="173"/>
      <c r="C32" s="60"/>
      <c r="D32" s="188"/>
      <c r="E32" s="60"/>
      <c r="F32" s="188"/>
      <c r="G32" s="60"/>
      <c r="H32" s="188"/>
      <c r="I32" s="61"/>
      <c r="J32" s="26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DF802-FA10-4EC7-A75C-A3D273931AA0}">
  <sheetPr>
    <tabColor theme="0"/>
    <pageSetUpPr fitToPage="1"/>
  </sheetPr>
  <dimension ref="A1:K52"/>
  <sheetViews>
    <sheetView workbookViewId="0">
      <selection activeCell="E1" sqref="E1"/>
    </sheetView>
  </sheetViews>
  <sheetFormatPr defaultRowHeight="14.5" x14ac:dyDescent="0.35"/>
  <cols>
    <col min="1" max="1" width="22.26953125" customWidth="1"/>
    <col min="2" max="2" width="15.6328125" customWidth="1"/>
    <col min="3" max="4" width="15.54296875" customWidth="1"/>
    <col min="5" max="5" width="16.6328125" customWidth="1"/>
    <col min="6" max="6" width="15.54296875" customWidth="1"/>
    <col min="7" max="7" width="18.54296875" customWidth="1"/>
  </cols>
  <sheetData>
    <row r="1" spans="1:11" x14ac:dyDescent="0.35">
      <c r="A1" s="296" t="s">
        <v>65</v>
      </c>
      <c r="B1" s="15"/>
      <c r="C1" s="15"/>
      <c r="D1" s="15"/>
      <c r="E1" s="217"/>
      <c r="F1" s="217"/>
      <c r="G1" s="217"/>
      <c r="H1" s="216"/>
      <c r="I1" s="216"/>
      <c r="J1" s="216"/>
      <c r="K1" s="216"/>
    </row>
    <row r="2" spans="1:11" x14ac:dyDescent="0.35">
      <c r="A2" s="14" t="s">
        <v>66</v>
      </c>
      <c r="B2" s="15"/>
      <c r="C2" s="15"/>
      <c r="D2" s="217"/>
      <c r="E2" s="217"/>
      <c r="F2" s="217"/>
      <c r="G2" s="217"/>
      <c r="H2" s="216"/>
      <c r="I2" s="216"/>
      <c r="J2" s="216"/>
      <c r="K2" s="216"/>
    </row>
    <row r="3" spans="1:11" ht="15" customHeight="1" thickBot="1" x14ac:dyDescent="0.4">
      <c r="A3" s="218"/>
      <c r="B3" s="217"/>
      <c r="C3" s="217"/>
      <c r="D3" s="217"/>
      <c r="E3" s="217"/>
      <c r="F3" s="217"/>
      <c r="G3" s="217"/>
      <c r="H3" s="216"/>
      <c r="I3" s="216"/>
      <c r="J3" s="216"/>
      <c r="K3" s="216"/>
    </row>
    <row r="4" spans="1:11" ht="17.5" customHeight="1" thickBot="1" x14ac:dyDescent="0.4">
      <c r="A4" s="205" t="s">
        <v>120</v>
      </c>
      <c r="B4" s="205"/>
      <c r="C4" s="207"/>
      <c r="D4" s="217"/>
      <c r="E4" s="217"/>
      <c r="F4" s="217"/>
      <c r="G4" s="217"/>
      <c r="H4" s="216"/>
      <c r="I4" s="216"/>
      <c r="J4" s="216"/>
      <c r="K4" s="216"/>
    </row>
    <row r="5" spans="1:11" ht="18" thickBot="1" x14ac:dyDescent="0.4">
      <c r="A5" s="206"/>
      <c r="B5" s="206"/>
      <c r="C5" s="206"/>
      <c r="D5" s="241" t="s">
        <v>63</v>
      </c>
      <c r="E5" s="243" t="s">
        <v>64</v>
      </c>
      <c r="F5" s="244"/>
      <c r="G5" s="217"/>
      <c r="H5" s="216"/>
      <c r="I5" s="216"/>
      <c r="J5" s="216"/>
      <c r="K5" s="216"/>
    </row>
    <row r="6" spans="1:11" ht="20.149999999999999" customHeight="1" thickBot="1" x14ac:dyDescent="0.4">
      <c r="A6" s="149" t="s">
        <v>33</v>
      </c>
      <c r="B6" s="150" t="s">
        <v>20</v>
      </c>
      <c r="C6" s="203" t="s">
        <v>21</v>
      </c>
      <c r="D6" s="204"/>
      <c r="E6" s="204"/>
      <c r="F6" s="242" t="s">
        <v>18</v>
      </c>
      <c r="G6" s="151" t="s">
        <v>37</v>
      </c>
      <c r="H6" s="216"/>
      <c r="I6" s="216"/>
      <c r="J6" s="216"/>
      <c r="K6" s="216"/>
    </row>
    <row r="7" spans="1:11" x14ac:dyDescent="0.35">
      <c r="A7" s="11" t="str">
        <f>Data!C1</f>
        <v>Partner 1</v>
      </c>
      <c r="B7" s="10">
        <f>'Billing Allocations'!B5</f>
        <v>26395.843174303256</v>
      </c>
      <c r="C7" s="10">
        <f>SUM('Billing Allocations'!B8,'Billing Allocations'!B11,'Billing Allocations'!B14,'Billing Allocations'!B17,'Billing Allocations'!B20,'Billing Allocations'!B23)</f>
        <v>5552.3699059561131</v>
      </c>
      <c r="D7" s="238"/>
      <c r="E7" s="238"/>
      <c r="F7" s="10">
        <f>SUM('Additional Costs'!C10,'Additional Costs'!C13)</f>
        <v>50162.666666666672</v>
      </c>
      <c r="G7" s="288">
        <f>SUM(B7:F7)</f>
        <v>82110.879746926046</v>
      </c>
      <c r="H7" s="216"/>
      <c r="I7" s="216"/>
      <c r="J7" s="216"/>
      <c r="K7" s="216"/>
    </row>
    <row r="8" spans="1:11" x14ac:dyDescent="0.35">
      <c r="A8" s="11" t="str">
        <f>Data!D1</f>
        <v>Partner 2</v>
      </c>
      <c r="B8" s="12">
        <f>'Billing Allocations'!C5</f>
        <v>18369.950298823191</v>
      </c>
      <c r="C8" s="12">
        <f>SUM('Billing Allocations'!C8,'Billing Allocations'!C11,'Billing Allocations'!C14,'Billing Allocations'!C17,'Billing Allocations'!C20,'Billing Allocations'!C23)</f>
        <v>15144.69592476489</v>
      </c>
      <c r="D8" s="239"/>
      <c r="E8" s="239"/>
      <c r="F8" s="12">
        <f>SUM('Additional Costs'!D10,'Additional Costs'!D13)</f>
        <v>29761.333333333336</v>
      </c>
      <c r="G8" s="289">
        <f t="shared" ref="G8:G14" si="0">SUM(B8:F8)</f>
        <v>63275.979556921418</v>
      </c>
      <c r="H8" s="216"/>
      <c r="I8" s="216"/>
      <c r="J8" s="216"/>
      <c r="K8" s="216"/>
    </row>
    <row r="9" spans="1:11" x14ac:dyDescent="0.35">
      <c r="A9" s="11" t="str">
        <f>Data!E1</f>
        <v>Partner 3</v>
      </c>
      <c r="B9" s="12">
        <f>'Billing Allocations'!D5</f>
        <v>9300.6151034072009</v>
      </c>
      <c r="C9" s="12">
        <f>SUM('Billing Allocations'!D8,'Billing Allocations'!D11,'Billing Allocations'!D14,'Billing Allocations'!D17,'Billing Allocations'!D20,'Billing Allocations'!D23)</f>
        <v>5224.0250783699066</v>
      </c>
      <c r="D9" s="239"/>
      <c r="E9" s="239"/>
      <c r="F9" s="12">
        <f>SUM('Additional Costs'!E10,'Additional Costs'!E13)</f>
        <v>17350.666666666668</v>
      </c>
      <c r="G9" s="289">
        <f t="shared" si="0"/>
        <v>31875.306848443775</v>
      </c>
      <c r="H9" s="216"/>
      <c r="I9" s="216"/>
      <c r="J9" s="216"/>
      <c r="K9" s="216"/>
    </row>
    <row r="10" spans="1:11" x14ac:dyDescent="0.35">
      <c r="A10" s="11" t="str">
        <f>Data!F1</f>
        <v>Partner 4</v>
      </c>
      <c r="B10" s="12">
        <f>'Billing Allocations'!E5</f>
        <v>3603.3353186420486</v>
      </c>
      <c r="C10" s="12">
        <f>SUM('Billing Allocations'!E8,'Billing Allocations'!E11,'Billing Allocations'!E14,'Billing Allocations'!E17,'Billing Allocations'!E20,'Billing Allocations'!E23)</f>
        <v>2476.909090909091</v>
      </c>
      <c r="D10" s="239"/>
      <c r="E10" s="239"/>
      <c r="F10" s="12">
        <f>SUM('Additional Costs'!F10,'Additional Costs'!F13)</f>
        <v>2010.6666666666667</v>
      </c>
      <c r="G10" s="289">
        <f t="shared" si="0"/>
        <v>8090.911076217807</v>
      </c>
      <c r="H10" s="216"/>
      <c r="I10" s="216"/>
      <c r="J10" s="216"/>
      <c r="K10" s="216"/>
    </row>
    <row r="11" spans="1:11" x14ac:dyDescent="0.35">
      <c r="A11" s="11" t="str">
        <f>Data!G1</f>
        <v>Partner 5</v>
      </c>
      <c r="B11" s="12">
        <f>'Billing Allocations'!F5</f>
        <v>3603.3353186420486</v>
      </c>
      <c r="C11" s="12">
        <f>SUM('Billing Allocations'!F8,'Billing Allocations'!F11,'Billing Allocations'!F14,'Billing Allocations'!F17,'Billing Allocations'!F20,'Billing Allocations'!F23)</f>
        <v>6</v>
      </c>
      <c r="D11" s="239"/>
      <c r="E11" s="239"/>
      <c r="F11" s="12">
        <f>SUM('Additional Costs'!G10,'Additional Costs'!G13)</f>
        <v>2010.6666666666667</v>
      </c>
      <c r="G11" s="289">
        <f t="shared" si="0"/>
        <v>5620.0019853087151</v>
      </c>
      <c r="H11" s="216"/>
      <c r="I11" s="216"/>
      <c r="J11" s="216"/>
      <c r="K11" s="216"/>
    </row>
    <row r="12" spans="1:11" x14ac:dyDescent="0.35">
      <c r="A12" s="11" t="str">
        <f>Data!H1</f>
        <v>Partner 6</v>
      </c>
      <c r="B12" s="12">
        <f>'Billing Allocations'!G5</f>
        <v>8648.0047647409174</v>
      </c>
      <c r="C12" s="12">
        <f>SUM('Billing Allocations'!G8,'Billing Allocations'!G11,'Billing Allocations'!G14,'Billing Allocations'!G17,'Billing Allocations'!G20,'Billing Allocations'!G23)</f>
        <v>18</v>
      </c>
      <c r="D12" s="239"/>
      <c r="E12" s="239"/>
      <c r="F12" s="12">
        <f>SUM('Additional Costs'!H10,'Additional Costs'!H13)</f>
        <v>6032</v>
      </c>
      <c r="G12" s="289">
        <f t="shared" si="0"/>
        <v>14698.004764740917</v>
      </c>
      <c r="H12" s="216"/>
      <c r="I12" s="216"/>
      <c r="J12" s="216"/>
      <c r="K12" s="216"/>
    </row>
    <row r="13" spans="1:11" x14ac:dyDescent="0.35">
      <c r="A13" s="11" t="str">
        <f>Data!I1</f>
        <v>Partner 7</v>
      </c>
      <c r="B13" s="12">
        <f>'Billing Allocations'!H5</f>
        <v>3472.3049434187014</v>
      </c>
      <c r="C13" s="12">
        <f>SUM('Billing Allocations'!H8,'Billing Allocations'!H11,'Billing Allocations'!H14,'Billing Allocations'!H17,'Billing Allocations'!H20,'Billing Allocations'!H23)</f>
        <v>12</v>
      </c>
      <c r="D13" s="239"/>
      <c r="E13" s="239"/>
      <c r="F13" s="12">
        <f>SUM('Additional Costs'!I10,'Additional Costs'!I13)</f>
        <v>4021.3333333333335</v>
      </c>
      <c r="G13" s="289">
        <f t="shared" si="0"/>
        <v>7505.6382767520354</v>
      </c>
      <c r="H13" s="216"/>
      <c r="I13" s="216"/>
      <c r="J13" s="216"/>
      <c r="K13" s="216"/>
    </row>
    <row r="14" spans="1:11" x14ac:dyDescent="0.35">
      <c r="A14" s="11" t="str">
        <f>Data!J1</f>
        <v>Partner 8</v>
      </c>
      <c r="B14" s="12">
        <f>'Billing Allocations'!I5</f>
        <v>9106.6110780226336</v>
      </c>
      <c r="C14" s="12">
        <f>SUM('Billing Allocations'!B8,'Billing Allocations'!B11,'Billing Allocations'!B14,'Billing Allocations'!B17,'Billing Allocations'!B20,'Billing Allocations'!B23)</f>
        <v>5552.3699059561131</v>
      </c>
      <c r="D14" s="239"/>
      <c r="E14" s="239"/>
      <c r="F14" s="12">
        <f>SUM('Additional Costs'!J10,'Additional Costs'!J13)</f>
        <v>2010.6666666666667</v>
      </c>
      <c r="G14" s="289">
        <f t="shared" si="0"/>
        <v>16669.647650645413</v>
      </c>
      <c r="H14" s="216"/>
      <c r="I14" s="216"/>
      <c r="J14" s="216"/>
      <c r="K14" s="216"/>
    </row>
    <row r="15" spans="1:11" x14ac:dyDescent="0.35">
      <c r="A15" s="11"/>
      <c r="B15" s="12"/>
      <c r="C15" s="12"/>
      <c r="D15" s="239"/>
      <c r="E15" s="239"/>
      <c r="F15" s="12"/>
      <c r="G15" s="289"/>
      <c r="H15" s="216"/>
      <c r="I15" s="216"/>
      <c r="J15" s="216"/>
      <c r="K15" s="216"/>
    </row>
    <row r="16" spans="1:11" x14ac:dyDescent="0.35">
      <c r="A16" s="11"/>
      <c r="B16" s="12"/>
      <c r="C16" s="12"/>
      <c r="D16" s="239"/>
      <c r="E16" s="239"/>
      <c r="F16" s="12"/>
      <c r="G16" s="289"/>
      <c r="H16" s="216"/>
      <c r="I16" s="216"/>
      <c r="J16" s="216"/>
      <c r="K16" s="216"/>
    </row>
    <row r="17" spans="1:11" x14ac:dyDescent="0.35">
      <c r="A17" s="11"/>
      <c r="B17" s="12"/>
      <c r="C17" s="12"/>
      <c r="D17" s="239"/>
      <c r="E17" s="239"/>
      <c r="F17" s="12"/>
      <c r="G17" s="289"/>
      <c r="H17" s="216"/>
      <c r="I17" s="216"/>
      <c r="J17" s="216"/>
      <c r="K17" s="216"/>
    </row>
    <row r="18" spans="1:11" x14ac:dyDescent="0.35">
      <c r="A18" s="11"/>
      <c r="B18" s="12"/>
      <c r="C18" s="12"/>
      <c r="D18" s="239"/>
      <c r="E18" s="239"/>
      <c r="F18" s="12"/>
      <c r="G18" s="289"/>
      <c r="H18" s="216"/>
      <c r="I18" s="216"/>
      <c r="J18" s="216"/>
      <c r="K18" s="216"/>
    </row>
    <row r="19" spans="1:11" x14ac:dyDescent="0.35">
      <c r="A19" s="11"/>
      <c r="B19" s="12"/>
      <c r="C19" s="12"/>
      <c r="D19" s="239"/>
      <c r="E19" s="239"/>
      <c r="F19" s="12"/>
      <c r="G19" s="289"/>
      <c r="H19" s="216"/>
      <c r="I19" s="216"/>
      <c r="J19" s="216"/>
      <c r="K19" s="216"/>
    </row>
    <row r="20" spans="1:11" ht="15" thickBot="1" x14ac:dyDescent="0.4">
      <c r="A20" s="145"/>
      <c r="B20" s="146"/>
      <c r="C20" s="146"/>
      <c r="D20" s="240"/>
      <c r="E20" s="290"/>
      <c r="F20" s="291"/>
      <c r="G20" s="292"/>
      <c r="H20" s="216"/>
      <c r="I20" s="216"/>
      <c r="J20" s="216"/>
      <c r="K20" s="216"/>
    </row>
    <row r="21" spans="1:11" ht="15.5" thickTop="1" thickBot="1" x14ac:dyDescent="0.4">
      <c r="A21" s="147"/>
      <c r="B21" s="148"/>
      <c r="C21" s="148"/>
      <c r="D21" s="148"/>
      <c r="E21" s="293"/>
      <c r="F21" s="295" t="s">
        <v>119</v>
      </c>
      <c r="G21" s="294">
        <f>SUM(G7:G20)</f>
        <v>229846.36990595612</v>
      </c>
      <c r="H21" s="216"/>
      <c r="I21" s="216"/>
      <c r="J21" s="216"/>
      <c r="K21" s="216"/>
    </row>
    <row r="22" spans="1:11" ht="15.5" thickTop="1" thickBot="1" x14ac:dyDescent="0.4">
      <c r="A22" s="147"/>
      <c r="B22" s="148"/>
      <c r="C22" s="148"/>
      <c r="D22" s="148"/>
      <c r="E22" s="148"/>
      <c r="F22" s="148"/>
      <c r="G22" s="148"/>
      <c r="H22" s="216"/>
      <c r="I22" s="216"/>
      <c r="J22" s="216"/>
      <c r="K22" s="216"/>
    </row>
    <row r="23" spans="1:11" ht="18" customHeight="1" thickBot="1" x14ac:dyDescent="0.4">
      <c r="A23" s="201" t="s">
        <v>44</v>
      </c>
      <c r="B23" s="201"/>
      <c r="C23" s="201"/>
      <c r="D23" s="202"/>
      <c r="E23" s="147"/>
      <c r="F23" s="210" t="s">
        <v>46</v>
      </c>
      <c r="G23" s="211"/>
      <c r="H23" s="211"/>
      <c r="I23" s="211"/>
      <c r="J23" s="211"/>
      <c r="K23" s="212"/>
    </row>
    <row r="24" spans="1:11" ht="20.149999999999999" customHeight="1" thickBot="1" x14ac:dyDescent="0.4">
      <c r="A24" s="152" t="s">
        <v>33</v>
      </c>
      <c r="B24" s="153" t="s">
        <v>42</v>
      </c>
      <c r="C24" s="153" t="s">
        <v>45</v>
      </c>
      <c r="D24" s="154" t="s">
        <v>43</v>
      </c>
      <c r="E24" s="159" t="s">
        <v>41</v>
      </c>
      <c r="F24" s="208"/>
      <c r="G24" s="209"/>
      <c r="H24" s="209"/>
      <c r="I24" s="209"/>
      <c r="J24" s="209"/>
      <c r="K24" s="213"/>
    </row>
    <row r="25" spans="1:11" ht="15" thickTop="1" x14ac:dyDescent="0.35">
      <c r="A25" s="156" t="s">
        <v>38</v>
      </c>
      <c r="B25" s="199"/>
      <c r="C25" s="199"/>
      <c r="D25" s="199"/>
      <c r="E25" s="215">
        <f>SUM(B25:D25)</f>
        <v>0</v>
      </c>
      <c r="F25" s="219"/>
      <c r="G25" s="220"/>
      <c r="H25" s="220"/>
      <c r="I25" s="220"/>
      <c r="J25" s="220"/>
      <c r="K25" s="221"/>
    </row>
    <row r="26" spans="1:11" x14ac:dyDescent="0.35">
      <c r="A26" s="155"/>
      <c r="B26" s="148"/>
      <c r="C26" s="148"/>
      <c r="D26" s="148"/>
      <c r="E26" s="148"/>
      <c r="F26" s="222"/>
      <c r="G26" s="223"/>
      <c r="H26" s="223"/>
      <c r="I26" s="223"/>
      <c r="J26" s="223"/>
      <c r="K26" s="224"/>
    </row>
    <row r="27" spans="1:11" ht="15" thickBot="1" x14ac:dyDescent="0.4">
      <c r="A27" s="157"/>
      <c r="B27" s="158"/>
      <c r="C27" s="158"/>
      <c r="D27" s="158"/>
      <c r="E27" s="158"/>
      <c r="F27" s="225"/>
      <c r="G27" s="226"/>
      <c r="H27" s="226"/>
      <c r="I27" s="226"/>
      <c r="J27" s="226"/>
      <c r="K27" s="227"/>
    </row>
    <row r="28" spans="1:11" ht="15" thickTop="1" x14ac:dyDescent="0.35">
      <c r="A28" s="156" t="s">
        <v>39</v>
      </c>
      <c r="B28" s="199"/>
      <c r="C28" s="199"/>
      <c r="D28" s="199"/>
      <c r="E28" s="214">
        <f>SUM(B28:D28)</f>
        <v>0</v>
      </c>
      <c r="F28" s="219"/>
      <c r="G28" s="220"/>
      <c r="H28" s="220"/>
      <c r="I28" s="220"/>
      <c r="J28" s="220"/>
      <c r="K28" s="221"/>
    </row>
    <row r="29" spans="1:11" x14ac:dyDescent="0.35">
      <c r="A29" s="155"/>
      <c r="B29" s="148"/>
      <c r="C29" s="148"/>
      <c r="D29" s="148"/>
      <c r="E29" s="148"/>
      <c r="F29" s="222"/>
      <c r="G29" s="223"/>
      <c r="H29" s="223"/>
      <c r="I29" s="223"/>
      <c r="J29" s="223"/>
      <c r="K29" s="224"/>
    </row>
    <row r="30" spans="1:11" ht="15" thickBot="1" x14ac:dyDescent="0.4">
      <c r="A30" s="157"/>
      <c r="B30" s="158"/>
      <c r="C30" s="158"/>
      <c r="D30" s="158"/>
      <c r="E30" s="158"/>
      <c r="F30" s="225"/>
      <c r="G30" s="226"/>
      <c r="H30" s="226"/>
      <c r="I30" s="226"/>
      <c r="J30" s="226"/>
      <c r="K30" s="227"/>
    </row>
    <row r="31" spans="1:11" ht="15" thickTop="1" x14ac:dyDescent="0.35">
      <c r="A31" s="156" t="s">
        <v>121</v>
      </c>
      <c r="B31" s="199"/>
      <c r="C31" s="199"/>
      <c r="D31" s="199"/>
      <c r="E31" s="214">
        <f>SUM(B31:D31)</f>
        <v>0</v>
      </c>
      <c r="F31" s="219"/>
      <c r="G31" s="220"/>
      <c r="H31" s="220"/>
      <c r="I31" s="220"/>
      <c r="J31" s="220"/>
      <c r="K31" s="221"/>
    </row>
    <row r="32" spans="1:11" x14ac:dyDescent="0.35">
      <c r="A32" s="155"/>
      <c r="B32" s="148"/>
      <c r="C32" s="148"/>
      <c r="D32" s="148"/>
      <c r="E32" s="148"/>
      <c r="F32" s="222"/>
      <c r="G32" s="223"/>
      <c r="H32" s="223"/>
      <c r="I32" s="223"/>
      <c r="J32" s="223"/>
      <c r="K32" s="224"/>
    </row>
    <row r="33" spans="1:11" ht="15" thickBot="1" x14ac:dyDescent="0.4">
      <c r="A33" s="157"/>
      <c r="B33" s="158"/>
      <c r="C33" s="158"/>
      <c r="D33" s="158"/>
      <c r="E33" s="158"/>
      <c r="F33" s="225"/>
      <c r="G33" s="226"/>
      <c r="H33" s="226"/>
      <c r="I33" s="226"/>
      <c r="J33" s="226"/>
      <c r="K33" s="227"/>
    </row>
    <row r="34" spans="1:11" ht="15" thickTop="1" x14ac:dyDescent="0.35">
      <c r="A34" s="156" t="s">
        <v>122</v>
      </c>
      <c r="B34" s="199"/>
      <c r="C34" s="199"/>
      <c r="D34" s="199"/>
      <c r="E34" s="214">
        <f>SUM(B34:D34)</f>
        <v>0</v>
      </c>
      <c r="F34" s="219"/>
      <c r="G34" s="220"/>
      <c r="H34" s="220"/>
      <c r="I34" s="220"/>
      <c r="J34" s="220"/>
      <c r="K34" s="221"/>
    </row>
    <row r="35" spans="1:11" x14ac:dyDescent="0.35">
      <c r="A35" s="155"/>
      <c r="B35" s="148"/>
      <c r="C35" s="148"/>
      <c r="D35" s="148"/>
      <c r="E35" s="148"/>
      <c r="F35" s="222"/>
      <c r="G35" s="223"/>
      <c r="H35" s="223"/>
      <c r="I35" s="223"/>
      <c r="J35" s="223"/>
      <c r="K35" s="224"/>
    </row>
    <row r="36" spans="1:11" ht="15" thickBot="1" x14ac:dyDescent="0.4">
      <c r="A36" s="157"/>
      <c r="B36" s="158"/>
      <c r="C36" s="158"/>
      <c r="D36" s="158"/>
      <c r="E36" s="158"/>
      <c r="F36" s="225"/>
      <c r="G36" s="226"/>
      <c r="H36" s="226"/>
      <c r="I36" s="226"/>
      <c r="J36" s="226"/>
      <c r="K36" s="227"/>
    </row>
    <row r="37" spans="1:11" ht="15" thickTop="1" x14ac:dyDescent="0.35">
      <c r="A37" s="156" t="s">
        <v>123</v>
      </c>
      <c r="B37" s="199"/>
      <c r="C37" s="199"/>
      <c r="D37" s="199"/>
      <c r="E37" s="214">
        <f>SUM(B37:D37)</f>
        <v>0</v>
      </c>
      <c r="F37" s="219"/>
      <c r="G37" s="220"/>
      <c r="H37" s="220"/>
      <c r="I37" s="220"/>
      <c r="J37" s="220"/>
      <c r="K37" s="221"/>
    </row>
    <row r="38" spans="1:11" x14ac:dyDescent="0.35">
      <c r="A38" s="155"/>
      <c r="B38" s="148"/>
      <c r="C38" s="148"/>
      <c r="D38" s="148"/>
      <c r="E38" s="148"/>
      <c r="F38" s="222"/>
      <c r="G38" s="223"/>
      <c r="H38" s="223"/>
      <c r="I38" s="223"/>
      <c r="J38" s="223"/>
      <c r="K38" s="224"/>
    </row>
    <row r="39" spans="1:11" ht="15" thickBot="1" x14ac:dyDescent="0.4">
      <c r="A39" s="157"/>
      <c r="B39" s="158"/>
      <c r="C39" s="158"/>
      <c r="D39" s="158"/>
      <c r="E39" s="158"/>
      <c r="F39" s="225"/>
      <c r="G39" s="226"/>
      <c r="H39" s="226"/>
      <c r="I39" s="226"/>
      <c r="J39" s="226"/>
      <c r="K39" s="227"/>
    </row>
    <row r="40" spans="1:11" ht="15" thickTop="1" x14ac:dyDescent="0.35">
      <c r="A40" s="156" t="s">
        <v>124</v>
      </c>
      <c r="B40" s="199"/>
      <c r="C40" s="199"/>
      <c r="D40" s="199"/>
      <c r="E40" s="214">
        <f>SUM(B40:D40)</f>
        <v>0</v>
      </c>
      <c r="F40" s="219"/>
      <c r="G40" s="220"/>
      <c r="H40" s="220"/>
      <c r="I40" s="220"/>
      <c r="J40" s="220"/>
      <c r="K40" s="221"/>
    </row>
    <row r="41" spans="1:11" x14ac:dyDescent="0.35">
      <c r="A41" s="155"/>
      <c r="B41" s="148"/>
      <c r="C41" s="148"/>
      <c r="D41" s="148"/>
      <c r="E41" s="148"/>
      <c r="F41" s="222"/>
      <c r="G41" s="223"/>
      <c r="H41" s="223"/>
      <c r="I41" s="223"/>
      <c r="J41" s="223"/>
      <c r="K41" s="224"/>
    </row>
    <row r="42" spans="1:11" ht="15" thickBot="1" x14ac:dyDescent="0.4">
      <c r="A42" s="157"/>
      <c r="B42" s="158"/>
      <c r="C42" s="158"/>
      <c r="D42" s="158"/>
      <c r="E42" s="158"/>
      <c r="F42" s="225"/>
      <c r="G42" s="226"/>
      <c r="H42" s="226"/>
      <c r="I42" s="226"/>
      <c r="J42" s="226"/>
      <c r="K42" s="227"/>
    </row>
    <row r="43" spans="1:11" ht="15" thickTop="1" x14ac:dyDescent="0.35">
      <c r="A43" s="156" t="s">
        <v>125</v>
      </c>
      <c r="B43" s="199"/>
      <c r="C43" s="199"/>
      <c r="D43" s="199"/>
      <c r="E43" s="214">
        <f>SUM(B43:D43)</f>
        <v>0</v>
      </c>
      <c r="F43" s="219"/>
      <c r="G43" s="220"/>
      <c r="H43" s="220"/>
      <c r="I43" s="220"/>
      <c r="J43" s="220"/>
      <c r="K43" s="221"/>
    </row>
    <row r="44" spans="1:11" x14ac:dyDescent="0.35">
      <c r="A44" s="155"/>
      <c r="B44" s="148"/>
      <c r="C44" s="148"/>
      <c r="D44" s="148"/>
      <c r="E44" s="148"/>
      <c r="F44" s="222"/>
      <c r="G44" s="223"/>
      <c r="H44" s="223"/>
      <c r="I44" s="223"/>
      <c r="J44" s="223"/>
      <c r="K44" s="224"/>
    </row>
    <row r="45" spans="1:11" ht="15" thickBot="1" x14ac:dyDescent="0.4">
      <c r="A45" s="157"/>
      <c r="B45" s="158"/>
      <c r="C45" s="158"/>
      <c r="D45" s="158"/>
      <c r="E45" s="158"/>
      <c r="F45" s="225"/>
      <c r="G45" s="226"/>
      <c r="H45" s="226"/>
      <c r="I45" s="226"/>
      <c r="J45" s="226"/>
      <c r="K45" s="227"/>
    </row>
    <row r="46" spans="1:11" ht="15" thickTop="1" x14ac:dyDescent="0.35">
      <c r="A46" s="156" t="s">
        <v>126</v>
      </c>
      <c r="B46" s="199"/>
      <c r="C46" s="199"/>
      <c r="D46" s="199"/>
      <c r="E46" s="214">
        <f>SUM(B46:D46)</f>
        <v>0</v>
      </c>
      <c r="F46" s="219"/>
      <c r="G46" s="220"/>
      <c r="H46" s="220"/>
      <c r="I46" s="220"/>
      <c r="J46" s="220"/>
      <c r="K46" s="221"/>
    </row>
    <row r="47" spans="1:11" x14ac:dyDescent="0.35">
      <c r="A47" s="155"/>
      <c r="B47" s="148"/>
      <c r="C47" s="148"/>
      <c r="D47" s="148"/>
      <c r="E47" s="148"/>
      <c r="F47" s="222"/>
      <c r="G47" s="223"/>
      <c r="H47" s="223"/>
      <c r="I47" s="223"/>
      <c r="J47" s="223"/>
      <c r="K47" s="224"/>
    </row>
    <row r="48" spans="1:11" ht="15" thickBot="1" x14ac:dyDescent="0.4">
      <c r="A48" s="157"/>
      <c r="B48" s="158"/>
      <c r="C48" s="158"/>
      <c r="D48" s="158"/>
      <c r="E48" s="158"/>
      <c r="F48" s="225"/>
      <c r="G48" s="226"/>
      <c r="H48" s="226"/>
      <c r="I48" s="226"/>
      <c r="J48" s="226"/>
      <c r="K48" s="227"/>
    </row>
    <row r="49" spans="1:11" ht="15" thickTop="1" x14ac:dyDescent="0.35">
      <c r="A49" s="156" t="s">
        <v>127</v>
      </c>
      <c r="B49" s="199"/>
      <c r="C49" s="199"/>
      <c r="D49" s="199"/>
      <c r="E49" s="214">
        <f>SUM(B49:D49)</f>
        <v>0</v>
      </c>
      <c r="F49" s="219"/>
      <c r="G49" s="220"/>
      <c r="H49" s="220"/>
      <c r="I49" s="220"/>
      <c r="J49" s="220"/>
      <c r="K49" s="221"/>
    </row>
    <row r="50" spans="1:11" x14ac:dyDescent="0.35">
      <c r="A50" s="155"/>
      <c r="B50" s="148"/>
      <c r="C50" s="148"/>
      <c r="D50" s="148"/>
      <c r="E50" s="148"/>
      <c r="F50" s="222"/>
      <c r="G50" s="223"/>
      <c r="H50" s="223"/>
      <c r="I50" s="223"/>
      <c r="J50" s="223"/>
      <c r="K50" s="224"/>
    </row>
    <row r="51" spans="1:11" ht="15" thickBot="1" x14ac:dyDescent="0.4">
      <c r="A51" s="157"/>
      <c r="B51" s="158"/>
      <c r="C51" s="158"/>
      <c r="D51" s="158"/>
      <c r="E51" s="158"/>
      <c r="F51" s="225"/>
      <c r="G51" s="226"/>
      <c r="H51" s="226"/>
      <c r="I51" s="226"/>
      <c r="J51" s="226"/>
      <c r="K51" s="227"/>
    </row>
    <row r="52" spans="1:11" ht="15" thickTop="1" x14ac:dyDescent="0.35"/>
  </sheetData>
  <mergeCells count="14">
    <mergeCell ref="F46:K48"/>
    <mergeCell ref="F49:K51"/>
    <mergeCell ref="F31:K33"/>
    <mergeCell ref="F34:K36"/>
    <mergeCell ref="F37:K39"/>
    <mergeCell ref="F40:K42"/>
    <mergeCell ref="F43:K45"/>
    <mergeCell ref="A23:D23"/>
    <mergeCell ref="D5:D6"/>
    <mergeCell ref="E5:E6"/>
    <mergeCell ref="A4:C5"/>
    <mergeCell ref="F23:K24"/>
    <mergeCell ref="F25:K27"/>
    <mergeCell ref="F28:K30"/>
  </mergeCells>
  <pageMargins left="0.25" right="0.25" top="0.75" bottom="0.75" header="0.3" footer="0.3"/>
  <pageSetup paperSize="5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24968-1CE8-40B8-ACF3-B34760200F8B}">
  <sheetPr>
    <tabColor theme="0"/>
  </sheetPr>
  <dimension ref="A1:M43"/>
  <sheetViews>
    <sheetView zoomScaleNormal="100" workbookViewId="0">
      <selection activeCell="G1" sqref="G1"/>
    </sheetView>
  </sheetViews>
  <sheetFormatPr defaultRowHeight="14.5" x14ac:dyDescent="0.35"/>
  <cols>
    <col min="1" max="14" width="9.6328125" customWidth="1"/>
  </cols>
  <sheetData>
    <row r="1" spans="1:13" x14ac:dyDescent="0.35">
      <c r="A1" s="9" t="str">
        <f>Summary!A1</f>
        <v>___________CareerForce Center Infrastructure Funding Agreement</v>
      </c>
      <c r="B1" s="9"/>
      <c r="C1" s="9"/>
      <c r="D1" s="9"/>
      <c r="E1" s="9"/>
    </row>
    <row r="2" spans="1:13" x14ac:dyDescent="0.35">
      <c r="A2" s="9" t="s">
        <v>71</v>
      </c>
      <c r="B2" s="9"/>
      <c r="C2" s="9"/>
      <c r="D2" s="9"/>
      <c r="E2" s="9"/>
    </row>
    <row r="3" spans="1:13" x14ac:dyDescent="0.35">
      <c r="A3" s="9"/>
      <c r="B3" s="9"/>
      <c r="C3" s="9"/>
      <c r="D3" s="9"/>
      <c r="E3" s="9"/>
    </row>
    <row r="4" spans="1:13" x14ac:dyDescent="0.35">
      <c r="A4" s="9"/>
      <c r="B4" s="9"/>
      <c r="C4" s="9"/>
      <c r="D4" s="9"/>
      <c r="E4" s="9"/>
    </row>
    <row r="5" spans="1:13" x14ac:dyDescent="0.35">
      <c r="A5" s="9"/>
      <c r="B5" s="9"/>
      <c r="C5" s="9"/>
      <c r="D5" s="9"/>
      <c r="E5" s="9"/>
    </row>
    <row r="6" spans="1:13" ht="15" thickBot="1" x14ac:dyDescent="0.4">
      <c r="A6" s="103"/>
      <c r="B6" s="103"/>
      <c r="C6" s="103"/>
      <c r="D6" s="103"/>
      <c r="E6" s="103"/>
      <c r="I6" s="103"/>
      <c r="J6" s="103"/>
      <c r="K6" s="103"/>
      <c r="L6" s="103"/>
      <c r="M6" s="103"/>
    </row>
    <row r="7" spans="1:13" x14ac:dyDescent="0.35">
      <c r="A7" s="15" t="s">
        <v>69</v>
      </c>
      <c r="B7" s="15"/>
      <c r="C7" s="15"/>
      <c r="D7" s="15"/>
      <c r="E7" s="15"/>
      <c r="I7" s="15" t="s">
        <v>69</v>
      </c>
      <c r="J7" s="15"/>
      <c r="K7" s="15"/>
      <c r="L7" s="15"/>
      <c r="M7" s="15"/>
    </row>
    <row r="8" spans="1:13" x14ac:dyDescent="0.35">
      <c r="A8" s="15" t="s">
        <v>67</v>
      </c>
      <c r="B8" s="15"/>
      <c r="C8" s="15"/>
      <c r="D8" s="15"/>
      <c r="E8" s="15"/>
      <c r="I8" s="15" t="s">
        <v>67</v>
      </c>
      <c r="J8" s="15"/>
      <c r="K8" s="15"/>
      <c r="L8" s="15"/>
      <c r="M8" s="15"/>
    </row>
    <row r="9" spans="1:13" x14ac:dyDescent="0.35">
      <c r="A9" s="15" t="s">
        <v>68</v>
      </c>
      <c r="B9" s="15"/>
      <c r="C9" s="15"/>
      <c r="D9" s="15"/>
      <c r="E9" s="15"/>
      <c r="I9" s="15" t="s">
        <v>68</v>
      </c>
      <c r="J9" s="15"/>
      <c r="K9" s="15"/>
      <c r="L9" s="15"/>
      <c r="M9" s="15"/>
    </row>
    <row r="10" spans="1:13" x14ac:dyDescent="0.35">
      <c r="A10" s="9"/>
      <c r="B10" s="9"/>
      <c r="C10" s="9"/>
      <c r="D10" s="9"/>
      <c r="E10" s="9"/>
    </row>
    <row r="11" spans="1:13" x14ac:dyDescent="0.35">
      <c r="A11" s="9"/>
      <c r="B11" s="9"/>
      <c r="C11" s="9"/>
      <c r="D11" s="9"/>
      <c r="E11" s="9"/>
    </row>
    <row r="12" spans="1:13" x14ac:dyDescent="0.35">
      <c r="A12" s="9"/>
      <c r="B12" s="9"/>
      <c r="C12" s="9"/>
      <c r="D12" s="9"/>
      <c r="E12" s="9"/>
    </row>
    <row r="13" spans="1:13" ht="15" thickBot="1" x14ac:dyDescent="0.4">
      <c r="A13" s="103"/>
      <c r="B13" s="103"/>
      <c r="C13" s="103"/>
      <c r="D13" s="103"/>
      <c r="E13" s="103"/>
      <c r="I13" s="103"/>
      <c r="J13" s="103"/>
      <c r="K13" s="103"/>
      <c r="L13" s="103"/>
      <c r="M13" s="103"/>
    </row>
    <row r="14" spans="1:13" x14ac:dyDescent="0.35">
      <c r="A14" s="15" t="s">
        <v>69</v>
      </c>
      <c r="B14" s="15"/>
      <c r="C14" s="15"/>
      <c r="D14" s="15"/>
      <c r="E14" s="15"/>
      <c r="I14" s="15" t="s">
        <v>69</v>
      </c>
      <c r="J14" s="15"/>
      <c r="K14" s="15"/>
      <c r="L14" s="15"/>
      <c r="M14" s="15"/>
    </row>
    <row r="15" spans="1:13" x14ac:dyDescent="0.35">
      <c r="A15" s="15" t="s">
        <v>67</v>
      </c>
      <c r="B15" s="15"/>
      <c r="C15" s="15"/>
      <c r="D15" s="15"/>
      <c r="E15" s="15"/>
      <c r="I15" s="15" t="s">
        <v>67</v>
      </c>
      <c r="J15" s="15"/>
      <c r="K15" s="15"/>
      <c r="L15" s="15"/>
      <c r="M15" s="15"/>
    </row>
    <row r="16" spans="1:13" x14ac:dyDescent="0.35">
      <c r="A16" s="15" t="s">
        <v>68</v>
      </c>
      <c r="B16" s="15"/>
      <c r="C16" s="15"/>
      <c r="D16" s="15"/>
      <c r="E16" s="15"/>
      <c r="I16" s="15" t="s">
        <v>68</v>
      </c>
      <c r="J16" s="15"/>
      <c r="K16" s="15"/>
      <c r="L16" s="15"/>
      <c r="M16" s="15"/>
    </row>
    <row r="17" spans="1:13" x14ac:dyDescent="0.35">
      <c r="A17" s="9"/>
      <c r="B17" s="9"/>
      <c r="C17" s="9"/>
      <c r="D17" s="9"/>
      <c r="E17" s="9"/>
    </row>
    <row r="18" spans="1:13" x14ac:dyDescent="0.35">
      <c r="A18" s="9"/>
      <c r="B18" s="9"/>
      <c r="C18" s="9"/>
      <c r="D18" s="9"/>
      <c r="E18" s="9"/>
    </row>
    <row r="19" spans="1:13" x14ac:dyDescent="0.35">
      <c r="A19" s="9"/>
      <c r="B19" s="9"/>
      <c r="C19" s="9"/>
      <c r="D19" s="9"/>
      <c r="E19" s="9"/>
    </row>
    <row r="20" spans="1:13" x14ac:dyDescent="0.35">
      <c r="A20" s="9"/>
      <c r="B20" s="9"/>
      <c r="C20" s="9"/>
      <c r="D20" s="9"/>
      <c r="E20" s="9"/>
    </row>
    <row r="21" spans="1:13" ht="15" thickBot="1" x14ac:dyDescent="0.4">
      <c r="A21" s="103"/>
      <c r="B21" s="103"/>
      <c r="C21" s="103"/>
      <c r="D21" s="103"/>
      <c r="E21" s="103"/>
      <c r="I21" s="103"/>
      <c r="J21" s="103"/>
      <c r="K21" s="103"/>
      <c r="L21" s="103"/>
      <c r="M21" s="103"/>
    </row>
    <row r="22" spans="1:13" x14ac:dyDescent="0.35">
      <c r="A22" s="15" t="s">
        <v>69</v>
      </c>
      <c r="B22" s="15"/>
      <c r="C22" s="15"/>
      <c r="D22" s="15"/>
      <c r="E22" s="15"/>
      <c r="I22" s="15" t="s">
        <v>69</v>
      </c>
      <c r="J22" s="15"/>
      <c r="K22" s="15"/>
      <c r="L22" s="15"/>
      <c r="M22" s="15"/>
    </row>
    <row r="23" spans="1:13" x14ac:dyDescent="0.35">
      <c r="A23" s="15" t="s">
        <v>67</v>
      </c>
      <c r="B23" s="15"/>
      <c r="C23" s="15"/>
      <c r="D23" s="15"/>
      <c r="E23" s="15"/>
      <c r="I23" s="15" t="s">
        <v>67</v>
      </c>
      <c r="J23" s="15"/>
      <c r="K23" s="15"/>
      <c r="L23" s="15"/>
      <c r="M23" s="15"/>
    </row>
    <row r="24" spans="1:13" x14ac:dyDescent="0.35">
      <c r="A24" s="15" t="s">
        <v>68</v>
      </c>
      <c r="B24" s="15"/>
      <c r="C24" s="15"/>
      <c r="D24" s="15"/>
      <c r="E24" s="15"/>
      <c r="I24" s="15" t="s">
        <v>68</v>
      </c>
      <c r="J24" s="15"/>
      <c r="K24" s="15"/>
      <c r="L24" s="15"/>
      <c r="M24" s="15"/>
    </row>
    <row r="25" spans="1:13" x14ac:dyDescent="0.35">
      <c r="A25" s="9"/>
      <c r="B25" s="9"/>
      <c r="C25" s="9"/>
      <c r="D25" s="9"/>
      <c r="E25" s="9"/>
    </row>
    <row r="26" spans="1:13" x14ac:dyDescent="0.35">
      <c r="A26" s="9"/>
      <c r="B26" s="9"/>
      <c r="C26" s="9"/>
      <c r="D26" s="9"/>
      <c r="E26" s="9"/>
    </row>
    <row r="27" spans="1:13" x14ac:dyDescent="0.35">
      <c r="A27" s="9"/>
      <c r="B27" s="9"/>
      <c r="C27" s="9"/>
      <c r="D27" s="9"/>
      <c r="E27" s="9"/>
    </row>
    <row r="28" spans="1:13" x14ac:dyDescent="0.35">
      <c r="A28" s="9"/>
      <c r="B28" s="9"/>
      <c r="C28" s="9"/>
      <c r="D28" s="9"/>
      <c r="E28" s="9"/>
    </row>
    <row r="29" spans="1:13" ht="15" thickBot="1" x14ac:dyDescent="0.4">
      <c r="A29" s="103"/>
      <c r="B29" s="103"/>
      <c r="C29" s="103"/>
      <c r="D29" s="103"/>
      <c r="E29" s="103"/>
      <c r="I29" s="103"/>
      <c r="J29" s="103"/>
      <c r="K29" s="103"/>
      <c r="L29" s="103"/>
      <c r="M29" s="103"/>
    </row>
    <row r="30" spans="1:13" x14ac:dyDescent="0.35">
      <c r="A30" s="15" t="s">
        <v>69</v>
      </c>
      <c r="B30" s="15"/>
      <c r="C30" s="15"/>
      <c r="D30" s="15"/>
      <c r="E30" s="15"/>
      <c r="I30" s="15" t="s">
        <v>69</v>
      </c>
      <c r="J30" s="15"/>
      <c r="K30" s="15"/>
      <c r="L30" s="15"/>
      <c r="M30" s="15"/>
    </row>
    <row r="31" spans="1:13" x14ac:dyDescent="0.35">
      <c r="A31" s="15" t="s">
        <v>67</v>
      </c>
      <c r="B31" s="15"/>
      <c r="C31" s="15"/>
      <c r="D31" s="15"/>
      <c r="E31" s="15"/>
      <c r="I31" s="15" t="s">
        <v>67</v>
      </c>
      <c r="J31" s="15"/>
      <c r="K31" s="15"/>
      <c r="L31" s="15"/>
      <c r="M31" s="15"/>
    </row>
    <row r="32" spans="1:13" x14ac:dyDescent="0.35">
      <c r="A32" s="15" t="s">
        <v>68</v>
      </c>
      <c r="B32" s="15"/>
      <c r="C32" s="15"/>
      <c r="D32" s="15"/>
      <c r="E32" s="15"/>
      <c r="I32" s="15" t="s">
        <v>68</v>
      </c>
      <c r="J32" s="15"/>
      <c r="K32" s="15"/>
      <c r="L32" s="15"/>
      <c r="M32" s="15"/>
    </row>
    <row r="37" spans="1:13" ht="15" thickBot="1" x14ac:dyDescent="0.4">
      <c r="A37" s="103"/>
      <c r="B37" s="103"/>
      <c r="C37" s="103"/>
      <c r="D37" s="103"/>
      <c r="E37" s="103"/>
      <c r="I37" s="103"/>
      <c r="J37" s="103"/>
      <c r="K37" s="103"/>
      <c r="L37" s="103"/>
      <c r="M37" s="103"/>
    </row>
    <row r="38" spans="1:13" x14ac:dyDescent="0.35">
      <c r="A38" s="15" t="s">
        <v>69</v>
      </c>
      <c r="B38" s="15"/>
      <c r="C38" s="15"/>
      <c r="D38" s="15"/>
      <c r="E38" s="15"/>
      <c r="I38" s="15" t="s">
        <v>69</v>
      </c>
      <c r="J38" s="15"/>
      <c r="K38" s="15"/>
      <c r="L38" s="15"/>
      <c r="M38" s="15"/>
    </row>
    <row r="39" spans="1:13" x14ac:dyDescent="0.35">
      <c r="A39" s="15" t="s">
        <v>67</v>
      </c>
      <c r="B39" s="15"/>
      <c r="C39" s="15"/>
      <c r="D39" s="15"/>
      <c r="E39" s="15"/>
      <c r="I39" s="15" t="s">
        <v>67</v>
      </c>
      <c r="J39" s="15"/>
      <c r="K39" s="15"/>
      <c r="L39" s="15"/>
      <c r="M39" s="15"/>
    </row>
    <row r="40" spans="1:13" x14ac:dyDescent="0.35">
      <c r="A40" s="15" t="s">
        <v>68</v>
      </c>
      <c r="B40" s="15"/>
      <c r="C40" s="15"/>
      <c r="D40" s="15"/>
      <c r="E40" s="15"/>
      <c r="I40" s="15" t="s">
        <v>68</v>
      </c>
      <c r="J40" s="15"/>
      <c r="K40" s="15"/>
      <c r="L40" s="15"/>
      <c r="M40" s="15"/>
    </row>
    <row r="43" spans="1:13" x14ac:dyDescent="0.35">
      <c r="A43" s="236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Compliance</vt:lpstr>
      <vt:lpstr>Data</vt:lpstr>
      <vt:lpstr>Additional Costs</vt:lpstr>
      <vt:lpstr>Billing Allocations</vt:lpstr>
      <vt:lpstr>Summary</vt:lpstr>
      <vt:lpstr>Signatures</vt:lpstr>
      <vt:lpstr>Summary!Print_Area</vt:lpstr>
    </vt:vector>
  </TitlesOfParts>
  <Company>DEED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Bibus</dc:creator>
  <cp:lastModifiedBy>Sean Bibus</cp:lastModifiedBy>
  <cp:lastPrinted>2018-05-08T15:38:15Z</cp:lastPrinted>
  <dcterms:created xsi:type="dcterms:W3CDTF">2015-12-09T15:57:33Z</dcterms:created>
  <dcterms:modified xsi:type="dcterms:W3CDTF">2020-11-06T05:31:02Z</dcterms:modified>
</cp:coreProperties>
</file>